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528" yWindow="132" windowWidth="12504" windowHeight="6396" activeTab="4"/>
  </bookViews>
  <sheets>
    <sheet name="Criteria" sheetId="2" r:id="rId1"/>
    <sheet name="8hrs CSEA-MGMT" sheetId="1" r:id="rId2"/>
    <sheet name="7hrs CTA" sheetId="11" r:id="rId3"/>
    <sheet name="6hrs CTACD" sheetId="12" r:id="rId4"/>
    <sheet name="6hrs CSEA-MGMT" sheetId="14" r:id="rId5"/>
    <sheet name="Sheet1" sheetId="15" r:id="rId6"/>
  </sheets>
  <definedNames>
    <definedName name="EightHrs" localSheetId="4">'6hrs CSEA-MGMT'!$F$2</definedName>
    <definedName name="EightHrs" localSheetId="3">'6hrs CTACD'!$F$2</definedName>
    <definedName name="EightHrs" localSheetId="2">'7hrs CTA'!$F$2</definedName>
    <definedName name="EightHrs">'8hrs CSEA-MGMT'!$F$2</definedName>
    <definedName name="_xlnm.Print_Titles" localSheetId="4">'6hrs CSEA-MGMT'!$1:$2</definedName>
    <definedName name="_xlnm.Print_Titles" localSheetId="3">'6hrs CTACD'!$1:$2</definedName>
    <definedName name="_xlnm.Print_Titles" localSheetId="2">'7hrs CTA'!$1:$2</definedName>
    <definedName name="_xlnm.Print_Titles" localSheetId="1">'8hrs CSEA-MGMT'!$1:$2</definedName>
    <definedName name="RATES">Criteria!$B$48:$F$53</definedName>
    <definedName name="SevenHrs">#REF!</definedName>
  </definedNames>
  <calcPr calcId="145621"/>
</workbook>
</file>

<file path=xl/calcChain.xml><?xml version="1.0" encoding="utf-8"?>
<calcChain xmlns="http://schemas.openxmlformats.org/spreadsheetml/2006/main">
  <c r="C34" i="2" l="1"/>
  <c r="H12" i="2" l="1"/>
  <c r="H13" i="2"/>
  <c r="H14" i="2"/>
  <c r="H15" i="2"/>
  <c r="H16" i="2"/>
  <c r="H11" i="2"/>
  <c r="B60" i="2" l="1"/>
  <c r="E9" i="1"/>
  <c r="F9" i="1"/>
  <c r="E22" i="1"/>
  <c r="F22" i="1"/>
  <c r="E37" i="1"/>
  <c r="F37" i="1"/>
  <c r="E50" i="1"/>
  <c r="F50" i="1"/>
  <c r="E65" i="1"/>
  <c r="F65" i="1"/>
  <c r="E79" i="1"/>
  <c r="F79" i="1"/>
  <c r="E9" i="14"/>
  <c r="F9" i="14"/>
  <c r="E22" i="14"/>
  <c r="F22" i="14"/>
  <c r="E38" i="14"/>
  <c r="F38" i="14"/>
  <c r="E51" i="14"/>
  <c r="F51" i="14"/>
  <c r="E66" i="14"/>
  <c r="F66" i="14"/>
  <c r="E80" i="14"/>
  <c r="F80" i="14"/>
  <c r="E9" i="12"/>
  <c r="F9" i="12"/>
  <c r="E22" i="12"/>
  <c r="F22" i="12"/>
  <c r="E38" i="12"/>
  <c r="F38" i="12"/>
  <c r="E51" i="12"/>
  <c r="F51" i="12"/>
  <c r="E67" i="12"/>
  <c r="F67" i="12"/>
  <c r="E81" i="12"/>
  <c r="F81" i="12"/>
  <c r="E9" i="11"/>
  <c r="F9" i="11"/>
  <c r="E22" i="11"/>
  <c r="F22" i="11"/>
  <c r="E37" i="11"/>
  <c r="F37" i="11"/>
  <c r="E50" i="11"/>
  <c r="F50" i="11"/>
  <c r="E65" i="11"/>
  <c r="F65" i="11"/>
  <c r="E78" i="11"/>
  <c r="F78" i="11"/>
  <c r="M2" i="14"/>
  <c r="M2" i="12"/>
  <c r="B11" i="2" l="1"/>
  <c r="M3" i="2"/>
  <c r="J4" i="2"/>
  <c r="K4" i="2"/>
  <c r="J5" i="2"/>
  <c r="K5" i="2"/>
  <c r="J6" i="2"/>
  <c r="K6" i="2"/>
  <c r="J7" i="2"/>
  <c r="K7" i="2"/>
  <c r="J8" i="2"/>
  <c r="K8" i="2"/>
  <c r="K3" i="2"/>
  <c r="J3" i="2"/>
  <c r="I3" i="2"/>
  <c r="I4" i="2"/>
  <c r="I5" i="2"/>
  <c r="I6" i="2"/>
  <c r="I7" i="2"/>
  <c r="I8" i="2"/>
  <c r="H4" i="2"/>
  <c r="H5" i="2"/>
  <c r="H6" i="2"/>
  <c r="H7" i="2"/>
  <c r="H8" i="2"/>
  <c r="H3" i="2"/>
  <c r="M21" i="14" l="1"/>
  <c r="B86" i="14"/>
  <c r="B85" i="14"/>
  <c r="B84" i="14"/>
  <c r="B83" i="14"/>
  <c r="N80" i="14"/>
  <c r="M80" i="14"/>
  <c r="L80" i="14"/>
  <c r="K80" i="14"/>
  <c r="J80" i="14"/>
  <c r="I80" i="14"/>
  <c r="H80" i="14"/>
  <c r="G80" i="14"/>
  <c r="C79" i="14"/>
  <c r="C78" i="14"/>
  <c r="C77" i="14"/>
  <c r="C76" i="14"/>
  <c r="B75" i="14"/>
  <c r="B72" i="14"/>
  <c r="B71" i="14"/>
  <c r="B70" i="14"/>
  <c r="B69" i="14"/>
  <c r="N66" i="14"/>
  <c r="M66" i="14"/>
  <c r="L66" i="14"/>
  <c r="K66" i="14"/>
  <c r="J66" i="14"/>
  <c r="I66" i="14"/>
  <c r="H66" i="14"/>
  <c r="G66" i="14"/>
  <c r="C65" i="14"/>
  <c r="C64" i="14"/>
  <c r="C63" i="14"/>
  <c r="C62" i="14"/>
  <c r="B61" i="14"/>
  <c r="M66" i="12"/>
  <c r="M63" i="14"/>
  <c r="D34" i="2"/>
  <c r="E34" i="2"/>
  <c r="M64" i="14" s="1"/>
  <c r="F34" i="2"/>
  <c r="M79" i="14" s="1"/>
  <c r="B34" i="2"/>
  <c r="M76" i="14" s="1"/>
  <c r="M8" i="12" l="1"/>
  <c r="M37" i="14"/>
  <c r="M21" i="12"/>
  <c r="M65" i="14"/>
  <c r="M50" i="12"/>
  <c r="M8" i="14"/>
  <c r="M65" i="12"/>
  <c r="M49" i="14"/>
  <c r="M20" i="14"/>
  <c r="M36" i="12"/>
  <c r="M78" i="14"/>
  <c r="M7" i="12"/>
  <c r="M37" i="12"/>
  <c r="M80" i="12"/>
  <c r="M50" i="14"/>
  <c r="M20" i="12"/>
  <c r="M49" i="12"/>
  <c r="M79" i="12"/>
  <c r="M7" i="14"/>
  <c r="M36" i="14"/>
  <c r="M48" i="12"/>
  <c r="M48" i="14"/>
  <c r="M35" i="12"/>
  <c r="M35" i="14"/>
  <c r="M19" i="12"/>
  <c r="M78" i="12"/>
  <c r="M19" i="14"/>
  <c r="M77" i="14"/>
  <c r="M6" i="12"/>
  <c r="M64" i="12"/>
  <c r="M6" i="14"/>
  <c r="M5" i="12"/>
  <c r="M18" i="12"/>
  <c r="M34" i="12"/>
  <c r="M47" i="12"/>
  <c r="M63" i="12"/>
  <c r="M77" i="12"/>
  <c r="M5" i="14"/>
  <c r="M18" i="14"/>
  <c r="M34" i="14"/>
  <c r="M47" i="14"/>
  <c r="M62" i="14"/>
  <c r="C70" i="14"/>
  <c r="C85" i="14"/>
  <c r="C71" i="14"/>
  <c r="C86" i="14"/>
  <c r="C72" i="14"/>
  <c r="C83" i="14"/>
  <c r="C69" i="14"/>
  <c r="C84" i="14"/>
  <c r="K65" i="14" l="1"/>
  <c r="K72" i="14" s="1"/>
  <c r="K77" i="14"/>
  <c r="K84" i="14" s="1"/>
  <c r="K64" i="14"/>
  <c r="L71" i="14" s="1"/>
  <c r="K63" i="14"/>
  <c r="L70" i="14" s="1"/>
  <c r="K76" i="14"/>
  <c r="K83" i="14" s="1"/>
  <c r="K78" i="14"/>
  <c r="K85" i="14" s="1"/>
  <c r="K79" i="14"/>
  <c r="K62" i="14"/>
  <c r="B76" i="12"/>
  <c r="B62" i="12"/>
  <c r="C80" i="12"/>
  <c r="C79" i="12"/>
  <c r="C78" i="12"/>
  <c r="C77" i="12"/>
  <c r="C66" i="12"/>
  <c r="C65" i="12"/>
  <c r="C64" i="12"/>
  <c r="C63" i="12"/>
  <c r="B87" i="12"/>
  <c r="C87" i="12" s="1"/>
  <c r="B86" i="12"/>
  <c r="C86" i="12" s="1"/>
  <c r="B85" i="12"/>
  <c r="C85" i="12" s="1"/>
  <c r="B84" i="12"/>
  <c r="C84" i="12" s="1"/>
  <c r="N81" i="12"/>
  <c r="M81" i="12"/>
  <c r="L81" i="12"/>
  <c r="K81" i="12"/>
  <c r="J81" i="12"/>
  <c r="I81" i="12"/>
  <c r="H81" i="12"/>
  <c r="G81" i="12"/>
  <c r="B73" i="12"/>
  <c r="C73" i="12" s="1"/>
  <c r="B72" i="12"/>
  <c r="C72" i="12" s="1"/>
  <c r="B71" i="12"/>
  <c r="C71" i="12" s="1"/>
  <c r="B70" i="12"/>
  <c r="C70" i="12" s="1"/>
  <c r="N67" i="12"/>
  <c r="M67" i="12"/>
  <c r="L67" i="12"/>
  <c r="K67" i="12"/>
  <c r="J67" i="12"/>
  <c r="I67" i="12"/>
  <c r="H67" i="12"/>
  <c r="G67" i="12"/>
  <c r="C77" i="11"/>
  <c r="C76" i="11"/>
  <c r="C75" i="11"/>
  <c r="C74" i="11"/>
  <c r="C64" i="11"/>
  <c r="C63" i="11"/>
  <c r="C62" i="11"/>
  <c r="C61" i="11"/>
  <c r="C78" i="1"/>
  <c r="C77" i="1"/>
  <c r="C76" i="1"/>
  <c r="C75" i="1"/>
  <c r="C64" i="1"/>
  <c r="C63" i="1"/>
  <c r="C62" i="1"/>
  <c r="C61" i="1"/>
  <c r="B85" i="1"/>
  <c r="C85" i="1" s="1"/>
  <c r="B84" i="1"/>
  <c r="C84" i="1" s="1"/>
  <c r="B83" i="1"/>
  <c r="C83" i="1" s="1"/>
  <c r="B82" i="1"/>
  <c r="C82" i="1" s="1"/>
  <c r="N79" i="1"/>
  <c r="M79" i="1"/>
  <c r="L79" i="1"/>
  <c r="K79" i="1"/>
  <c r="J79" i="1"/>
  <c r="I79" i="1"/>
  <c r="H79" i="1"/>
  <c r="G79" i="1"/>
  <c r="B71" i="1"/>
  <c r="C71" i="1" s="1"/>
  <c r="B70" i="1"/>
  <c r="C70" i="1" s="1"/>
  <c r="B69" i="1"/>
  <c r="C69" i="1" s="1"/>
  <c r="B68" i="1"/>
  <c r="C68" i="1" s="1"/>
  <c r="N65" i="1"/>
  <c r="M65" i="1"/>
  <c r="L65" i="1"/>
  <c r="K65" i="1"/>
  <c r="J65" i="1"/>
  <c r="I65" i="1"/>
  <c r="H65" i="1"/>
  <c r="G65" i="1"/>
  <c r="F28" i="2"/>
  <c r="F29" i="2"/>
  <c r="F30" i="2"/>
  <c r="F31" i="2"/>
  <c r="I65" i="14" s="1"/>
  <c r="J72" i="14" s="1"/>
  <c r="F32" i="2"/>
  <c r="I79" i="14" s="1"/>
  <c r="J86" i="14" s="1"/>
  <c r="F27" i="2"/>
  <c r="E28" i="2"/>
  <c r="E29" i="2"/>
  <c r="E30" i="2"/>
  <c r="E31" i="2"/>
  <c r="I64" i="14" s="1"/>
  <c r="E32" i="2"/>
  <c r="I78" i="14" s="1"/>
  <c r="E27" i="2"/>
  <c r="C28" i="2"/>
  <c r="C29" i="2"/>
  <c r="C30" i="2"/>
  <c r="C31" i="2"/>
  <c r="I63" i="14" s="1"/>
  <c r="J70" i="14" s="1"/>
  <c r="C32" i="2"/>
  <c r="I77" i="14" s="1"/>
  <c r="J84" i="14" s="1"/>
  <c r="C27" i="2"/>
  <c r="B28" i="2"/>
  <c r="B29" i="2"/>
  <c r="B30" i="2"/>
  <c r="B31" i="2"/>
  <c r="I62" i="14" s="1"/>
  <c r="J69" i="14" s="1"/>
  <c r="B32" i="2"/>
  <c r="I76" i="14" s="1"/>
  <c r="I83" i="14" s="1"/>
  <c r="B27" i="2"/>
  <c r="F20" i="2"/>
  <c r="F21" i="2"/>
  <c r="F22" i="2"/>
  <c r="F23" i="2"/>
  <c r="G65" i="14" s="1"/>
  <c r="F24" i="2"/>
  <c r="G79" i="14" s="1"/>
  <c r="G86" i="14" s="1"/>
  <c r="F19" i="2"/>
  <c r="E20" i="2"/>
  <c r="E21" i="2"/>
  <c r="E22" i="2"/>
  <c r="E23" i="2"/>
  <c r="G64" i="14" s="1"/>
  <c r="H71" i="14" s="1"/>
  <c r="E24" i="2"/>
  <c r="G78" i="14" s="1"/>
  <c r="E19" i="2"/>
  <c r="C20" i="2"/>
  <c r="C21" i="2"/>
  <c r="C22" i="2"/>
  <c r="C23" i="2"/>
  <c r="G63" i="14" s="1"/>
  <c r="H70" i="14" s="1"/>
  <c r="C24" i="2"/>
  <c r="G77" i="14" s="1"/>
  <c r="H84" i="14" s="1"/>
  <c r="C19" i="2"/>
  <c r="B20" i="2"/>
  <c r="B21" i="2"/>
  <c r="B22" i="2"/>
  <c r="B23" i="2"/>
  <c r="G62" i="14" s="1"/>
  <c r="B24" i="2"/>
  <c r="G76" i="14" s="1"/>
  <c r="B19" i="2"/>
  <c r="F16" i="2"/>
  <c r="E79" i="14" s="1"/>
  <c r="F15" i="2"/>
  <c r="E65" i="14" s="1"/>
  <c r="E16" i="2"/>
  <c r="E78" i="14" s="1"/>
  <c r="E15" i="2"/>
  <c r="E64" i="14" s="1"/>
  <c r="C16" i="2"/>
  <c r="E77" i="14" s="1"/>
  <c r="C15" i="2"/>
  <c r="E63" i="14" s="1"/>
  <c r="B15" i="2"/>
  <c r="E62" i="14" s="1"/>
  <c r="B16" i="2"/>
  <c r="E76" i="14" s="1"/>
  <c r="M4" i="2"/>
  <c r="M5" i="2"/>
  <c r="M6" i="2"/>
  <c r="M7" i="2"/>
  <c r="M8" i="2"/>
  <c r="F86" i="14" l="1"/>
  <c r="E86" i="14"/>
  <c r="E69" i="14"/>
  <c r="F69" i="14"/>
  <c r="L85" i="14"/>
  <c r="K70" i="14"/>
  <c r="L84" i="14"/>
  <c r="E63" i="1"/>
  <c r="E64" i="1"/>
  <c r="L83" i="14"/>
  <c r="E61" i="1"/>
  <c r="E62" i="1"/>
  <c r="E75" i="1"/>
  <c r="E76" i="1"/>
  <c r="E63" i="12"/>
  <c r="E64" i="12"/>
  <c r="E77" i="12"/>
  <c r="E78" i="12"/>
  <c r="K71" i="14"/>
  <c r="L72" i="14"/>
  <c r="E85" i="14"/>
  <c r="F85" i="14"/>
  <c r="E70" i="14"/>
  <c r="F70" i="14"/>
  <c r="E84" i="14"/>
  <c r="F84" i="14"/>
  <c r="E65" i="12"/>
  <c r="E66" i="12"/>
  <c r="E79" i="12"/>
  <c r="E80" i="12"/>
  <c r="E77" i="1"/>
  <c r="E78" i="1"/>
  <c r="E83" i="14"/>
  <c r="F83" i="14"/>
  <c r="E71" i="14"/>
  <c r="F71" i="14"/>
  <c r="E72" i="14"/>
  <c r="F72" i="14"/>
  <c r="G71" i="14"/>
  <c r="H86" i="14"/>
  <c r="I86" i="14"/>
  <c r="I72" i="14"/>
  <c r="G84" i="14"/>
  <c r="I84" i="14"/>
  <c r="I70" i="14"/>
  <c r="G70" i="14"/>
  <c r="I85" i="14"/>
  <c r="J85" i="14"/>
  <c r="H85" i="14"/>
  <c r="G85" i="14"/>
  <c r="H83" i="14"/>
  <c r="G83" i="14"/>
  <c r="I69" i="14"/>
  <c r="J83" i="14"/>
  <c r="L86" i="14"/>
  <c r="K86" i="14"/>
  <c r="G66" i="12"/>
  <c r="K66" i="12"/>
  <c r="G65" i="12"/>
  <c r="I66" i="12"/>
  <c r="K63" i="12"/>
  <c r="I64" i="12"/>
  <c r="I71" i="12" s="1"/>
  <c r="G64" i="12"/>
  <c r="H71" i="12" s="1"/>
  <c r="I63" i="12"/>
  <c r="J70" i="12" s="1"/>
  <c r="G63" i="12"/>
  <c r="K64" i="12"/>
  <c r="K79" i="12"/>
  <c r="L86" i="12" s="1"/>
  <c r="I79" i="12"/>
  <c r="J86" i="12" s="1"/>
  <c r="K80" i="12"/>
  <c r="I80" i="12"/>
  <c r="G79" i="12"/>
  <c r="G80" i="12"/>
  <c r="J71" i="14"/>
  <c r="I71" i="14"/>
  <c r="I65" i="12"/>
  <c r="I72" i="12" s="1"/>
  <c r="K65" i="12"/>
  <c r="L72" i="12" s="1"/>
  <c r="I78" i="12"/>
  <c r="I77" i="12"/>
  <c r="J84" i="12" s="1"/>
  <c r="G77" i="12"/>
  <c r="G78" i="12"/>
  <c r="G85" i="12" s="1"/>
  <c r="K78" i="12"/>
  <c r="K85" i="12" s="1"/>
  <c r="K77" i="12"/>
  <c r="K84" i="12" s="1"/>
  <c r="H69" i="14"/>
  <c r="G69" i="14"/>
  <c r="H72" i="14"/>
  <c r="G72" i="14"/>
  <c r="L69" i="14"/>
  <c r="K69" i="14"/>
  <c r="E73" i="12" l="1"/>
  <c r="F73" i="12"/>
  <c r="E71" i="12"/>
  <c r="F71" i="12"/>
  <c r="E84" i="1"/>
  <c r="F84" i="1"/>
  <c r="E72" i="12"/>
  <c r="F72" i="12"/>
  <c r="E70" i="12"/>
  <c r="F70" i="12"/>
  <c r="E68" i="1"/>
  <c r="F68" i="1"/>
  <c r="E70" i="1"/>
  <c r="F70" i="1"/>
  <c r="E87" i="12"/>
  <c r="F87" i="12"/>
  <c r="E85" i="12"/>
  <c r="F85" i="12"/>
  <c r="E83" i="1"/>
  <c r="F83" i="1"/>
  <c r="E85" i="1"/>
  <c r="F85" i="1"/>
  <c r="E69" i="1"/>
  <c r="F69" i="1"/>
  <c r="K72" i="12"/>
  <c r="E86" i="12"/>
  <c r="F86" i="12"/>
  <c r="E84" i="12"/>
  <c r="F84" i="12"/>
  <c r="E82" i="1"/>
  <c r="F82" i="1"/>
  <c r="E71" i="1"/>
  <c r="F71" i="1"/>
  <c r="K86" i="12"/>
  <c r="G71" i="12"/>
  <c r="H85" i="12"/>
  <c r="L84" i="12"/>
  <c r="L85" i="12"/>
  <c r="J72" i="12"/>
  <c r="J71" i="12"/>
  <c r="I86" i="12"/>
  <c r="I70" i="12"/>
  <c r="I84" i="12"/>
  <c r="H84" i="12"/>
  <c r="G84" i="12"/>
  <c r="L87" i="12"/>
  <c r="K87" i="12"/>
  <c r="J87" i="12"/>
  <c r="I87" i="12"/>
  <c r="J85" i="12"/>
  <c r="I85" i="12"/>
  <c r="H87" i="12"/>
  <c r="G87" i="12"/>
  <c r="H86" i="12"/>
  <c r="G86" i="12"/>
  <c r="J73" i="12"/>
  <c r="I73" i="12"/>
  <c r="L73" i="12"/>
  <c r="K73" i="12"/>
  <c r="L70" i="12"/>
  <c r="K70" i="12"/>
  <c r="L71" i="12"/>
  <c r="K71" i="12"/>
  <c r="H73" i="12"/>
  <c r="G73" i="12"/>
  <c r="H70" i="12"/>
  <c r="G70" i="12"/>
  <c r="H72" i="12"/>
  <c r="G72" i="12"/>
  <c r="M2" i="1" l="1"/>
  <c r="M2" i="11"/>
  <c r="B84" i="11"/>
  <c r="C84" i="11" s="1"/>
  <c r="B83" i="11"/>
  <c r="C83" i="11" s="1"/>
  <c r="B82" i="11"/>
  <c r="C82" i="11" s="1"/>
  <c r="B81" i="11"/>
  <c r="C81" i="11" s="1"/>
  <c r="N78" i="11"/>
  <c r="M78" i="11"/>
  <c r="L78" i="11"/>
  <c r="K78" i="11"/>
  <c r="J78" i="11"/>
  <c r="I78" i="11"/>
  <c r="H78" i="11"/>
  <c r="G78" i="11"/>
  <c r="B71" i="11"/>
  <c r="C71" i="11" s="1"/>
  <c r="B70" i="11"/>
  <c r="C70" i="11" s="1"/>
  <c r="B69" i="11"/>
  <c r="C69" i="11" s="1"/>
  <c r="B68" i="11"/>
  <c r="C68" i="11" s="1"/>
  <c r="N65" i="11"/>
  <c r="M65" i="11"/>
  <c r="L65" i="11"/>
  <c r="K65" i="11"/>
  <c r="J65" i="11"/>
  <c r="I65" i="11"/>
  <c r="H65" i="11"/>
  <c r="G65" i="11"/>
  <c r="E63" i="11" l="1"/>
  <c r="E64" i="11"/>
  <c r="E76" i="11"/>
  <c r="E77" i="11"/>
  <c r="E61" i="11"/>
  <c r="E62" i="11"/>
  <c r="E74" i="11"/>
  <c r="E75" i="11"/>
  <c r="B57" i="14"/>
  <c r="B56" i="14"/>
  <c r="C56" i="14" s="1"/>
  <c r="B55" i="14"/>
  <c r="C55" i="14" s="1"/>
  <c r="B54" i="14"/>
  <c r="C54" i="14" s="1"/>
  <c r="N51" i="14"/>
  <c r="M51" i="14"/>
  <c r="L51" i="14"/>
  <c r="K51" i="14"/>
  <c r="J51" i="14"/>
  <c r="I51" i="14"/>
  <c r="H51" i="14"/>
  <c r="G51" i="14"/>
  <c r="C50" i="14"/>
  <c r="C49" i="14"/>
  <c r="C48" i="14"/>
  <c r="C47" i="14"/>
  <c r="B46" i="14"/>
  <c r="B44" i="14"/>
  <c r="C44" i="14" s="1"/>
  <c r="B43" i="14"/>
  <c r="C43" i="14" s="1"/>
  <c r="B42" i="14"/>
  <c r="C42" i="14" s="1"/>
  <c r="B41" i="14"/>
  <c r="C41" i="14" s="1"/>
  <c r="N38" i="14"/>
  <c r="M38" i="14"/>
  <c r="L38" i="14"/>
  <c r="K38" i="14"/>
  <c r="J38" i="14"/>
  <c r="I38" i="14"/>
  <c r="H38" i="14"/>
  <c r="G38" i="14"/>
  <c r="C37" i="14"/>
  <c r="C36" i="14"/>
  <c r="C35" i="14"/>
  <c r="C34" i="14"/>
  <c r="B33" i="14"/>
  <c r="B28" i="14"/>
  <c r="C28" i="14" s="1"/>
  <c r="B27" i="14"/>
  <c r="C27" i="14" s="1"/>
  <c r="B26" i="14"/>
  <c r="C26" i="14" s="1"/>
  <c r="B25" i="14"/>
  <c r="C25" i="14" s="1"/>
  <c r="N22" i="14"/>
  <c r="M22" i="14"/>
  <c r="L22" i="14"/>
  <c r="K22" i="14"/>
  <c r="J22" i="14"/>
  <c r="I22" i="14"/>
  <c r="H22" i="14"/>
  <c r="G22" i="14"/>
  <c r="C21" i="14"/>
  <c r="C20" i="14"/>
  <c r="C19" i="14"/>
  <c r="C18" i="14"/>
  <c r="B17" i="14"/>
  <c r="B15" i="14"/>
  <c r="C15" i="14" s="1"/>
  <c r="B14" i="14"/>
  <c r="C14" i="14" s="1"/>
  <c r="B13" i="14"/>
  <c r="C13" i="14" s="1"/>
  <c r="B12" i="14"/>
  <c r="C12" i="14" s="1"/>
  <c r="E5" i="14" s="1"/>
  <c r="N9" i="14"/>
  <c r="M9" i="14"/>
  <c r="L9" i="14"/>
  <c r="K9" i="14"/>
  <c r="J9" i="14"/>
  <c r="I9" i="14"/>
  <c r="H9" i="14"/>
  <c r="G9" i="14"/>
  <c r="C8" i="14"/>
  <c r="C7" i="14"/>
  <c r="C6" i="14"/>
  <c r="C5" i="14"/>
  <c r="B4" i="14"/>
  <c r="B55" i="12"/>
  <c r="B56" i="12"/>
  <c r="B57" i="12"/>
  <c r="B54" i="12"/>
  <c r="B42" i="12"/>
  <c r="B43" i="12"/>
  <c r="B44" i="12"/>
  <c r="B41" i="12"/>
  <c r="B26" i="12"/>
  <c r="B27" i="12"/>
  <c r="B28" i="12"/>
  <c r="B25" i="12"/>
  <c r="B13" i="12"/>
  <c r="B14" i="12"/>
  <c r="B15" i="12"/>
  <c r="B12" i="12"/>
  <c r="C12" i="12" s="1"/>
  <c r="E5" i="12" s="1"/>
  <c r="I34" i="14" l="1"/>
  <c r="E12" i="12"/>
  <c r="F12" i="12"/>
  <c r="I35" i="14"/>
  <c r="E82" i="11"/>
  <c r="F82" i="11"/>
  <c r="E84" i="11"/>
  <c r="F84" i="11"/>
  <c r="E68" i="11"/>
  <c r="F68" i="11"/>
  <c r="E12" i="14"/>
  <c r="F12" i="14"/>
  <c r="E81" i="11"/>
  <c r="F81" i="11"/>
  <c r="E83" i="11"/>
  <c r="F83" i="11"/>
  <c r="E70" i="11"/>
  <c r="F70" i="11"/>
  <c r="E69" i="11"/>
  <c r="F69" i="11"/>
  <c r="E71" i="11"/>
  <c r="F71" i="11"/>
  <c r="I37" i="14"/>
  <c r="I36" i="14"/>
  <c r="K36" i="14"/>
  <c r="L43" i="14" s="1"/>
  <c r="K20" i="14"/>
  <c r="K49" i="14"/>
  <c r="K7" i="14"/>
  <c r="C57" i="14"/>
  <c r="K18" i="14"/>
  <c r="K5" i="14"/>
  <c r="K47" i="14"/>
  <c r="D2" i="14"/>
  <c r="K34" i="14"/>
  <c r="B54" i="11"/>
  <c r="B55" i="11"/>
  <c r="B56" i="11"/>
  <c r="B53" i="11"/>
  <c r="B41" i="11"/>
  <c r="B42" i="11"/>
  <c r="B43" i="11"/>
  <c r="B40" i="11"/>
  <c r="B26" i="11"/>
  <c r="B27" i="11"/>
  <c r="B28" i="11"/>
  <c r="B25" i="11"/>
  <c r="B13" i="11"/>
  <c r="B14" i="11"/>
  <c r="B15" i="11"/>
  <c r="B12" i="11"/>
  <c r="B56" i="1"/>
  <c r="B55" i="1"/>
  <c r="B54" i="1"/>
  <c r="B53" i="1"/>
  <c r="B43" i="1"/>
  <c r="B42" i="1"/>
  <c r="B41" i="1"/>
  <c r="B40" i="1"/>
  <c r="B28" i="1"/>
  <c r="B27" i="1"/>
  <c r="B26" i="1"/>
  <c r="B25" i="1"/>
  <c r="B15" i="1"/>
  <c r="B13" i="1"/>
  <c r="B14" i="1"/>
  <c r="B12" i="1"/>
  <c r="K43" i="14" l="1"/>
  <c r="L56" i="14"/>
  <c r="L41" i="14"/>
  <c r="K41" i="14"/>
  <c r="L12" i="14"/>
  <c r="K12" i="14"/>
  <c r="L25" i="14"/>
  <c r="K25" i="14"/>
  <c r="K14" i="14"/>
  <c r="L14" i="14"/>
  <c r="L54" i="14"/>
  <c r="K54" i="14"/>
  <c r="L27" i="14"/>
  <c r="K27" i="14"/>
  <c r="C57" i="12"/>
  <c r="C56" i="12"/>
  <c r="C55" i="12"/>
  <c r="C54" i="12"/>
  <c r="N51" i="12"/>
  <c r="M51" i="12"/>
  <c r="L51" i="12"/>
  <c r="K51" i="12"/>
  <c r="J51" i="12"/>
  <c r="I51" i="12"/>
  <c r="H51" i="12"/>
  <c r="G51" i="12"/>
  <c r="C50" i="12"/>
  <c r="C49" i="12"/>
  <c r="C48" i="12"/>
  <c r="C47" i="12"/>
  <c r="B46" i="12"/>
  <c r="C44" i="12"/>
  <c r="C43" i="12"/>
  <c r="C42" i="12"/>
  <c r="C41" i="12"/>
  <c r="N38" i="12"/>
  <c r="M38" i="12"/>
  <c r="L38" i="12"/>
  <c r="K38" i="12"/>
  <c r="J38" i="12"/>
  <c r="I38" i="12"/>
  <c r="H38" i="12"/>
  <c r="G38" i="12"/>
  <c r="C37" i="12"/>
  <c r="C36" i="12"/>
  <c r="C35" i="12"/>
  <c r="C34" i="12"/>
  <c r="B33" i="12"/>
  <c r="C28" i="12"/>
  <c r="C27" i="12"/>
  <c r="C26" i="12"/>
  <c r="C25" i="12"/>
  <c r="N22" i="12"/>
  <c r="M22" i="12"/>
  <c r="L22" i="12"/>
  <c r="K22" i="12"/>
  <c r="J22" i="12"/>
  <c r="I22" i="12"/>
  <c r="H22" i="12"/>
  <c r="G22" i="12"/>
  <c r="C21" i="12"/>
  <c r="C20" i="12"/>
  <c r="C19" i="12"/>
  <c r="C18" i="12"/>
  <c r="B17" i="12"/>
  <c r="C15" i="12"/>
  <c r="C14" i="12"/>
  <c r="C13" i="12"/>
  <c r="N9" i="12"/>
  <c r="M9" i="12"/>
  <c r="L9" i="12"/>
  <c r="K9" i="12"/>
  <c r="J9" i="12"/>
  <c r="I9" i="12"/>
  <c r="H9" i="12"/>
  <c r="G9" i="12"/>
  <c r="C8" i="12"/>
  <c r="C7" i="12"/>
  <c r="C6" i="12"/>
  <c r="C5" i="12"/>
  <c r="B4" i="12"/>
  <c r="I35" i="12" l="1"/>
  <c r="I34" i="12"/>
  <c r="I37" i="12"/>
  <c r="I36" i="12"/>
  <c r="K20" i="12"/>
  <c r="L27" i="12" s="1"/>
  <c r="K49" i="12"/>
  <c r="K56" i="12" s="1"/>
  <c r="K7" i="12"/>
  <c r="L14" i="12" s="1"/>
  <c r="K36" i="12"/>
  <c r="K43" i="12" s="1"/>
  <c r="D2" i="12"/>
  <c r="K56" i="14"/>
  <c r="K5" i="12"/>
  <c r="L12" i="12" s="1"/>
  <c r="K47" i="12"/>
  <c r="K34" i="12"/>
  <c r="K18" i="12"/>
  <c r="C56" i="11"/>
  <c r="C55" i="11"/>
  <c r="C54" i="11"/>
  <c r="C53" i="11"/>
  <c r="C43" i="11"/>
  <c r="C42" i="11"/>
  <c r="C41" i="11"/>
  <c r="C40" i="11"/>
  <c r="C28" i="11"/>
  <c r="C27" i="11"/>
  <c r="C26" i="11"/>
  <c r="C25" i="11"/>
  <c r="C13" i="11"/>
  <c r="C14" i="11"/>
  <c r="C15" i="11"/>
  <c r="C12" i="11"/>
  <c r="N50" i="11"/>
  <c r="M50" i="11"/>
  <c r="L50" i="11"/>
  <c r="K50" i="11"/>
  <c r="J50" i="11"/>
  <c r="I50" i="11"/>
  <c r="H50" i="11"/>
  <c r="G50" i="11"/>
  <c r="C49" i="11"/>
  <c r="C48" i="11"/>
  <c r="C47" i="11"/>
  <c r="C46" i="11"/>
  <c r="B45" i="11"/>
  <c r="N37" i="11"/>
  <c r="M37" i="11"/>
  <c r="L37" i="11"/>
  <c r="K37" i="11"/>
  <c r="J37" i="11"/>
  <c r="I37" i="11"/>
  <c r="H37" i="11"/>
  <c r="G37" i="11"/>
  <c r="C36" i="11"/>
  <c r="C35" i="11"/>
  <c r="C34" i="11"/>
  <c r="C33" i="11"/>
  <c r="B32" i="11"/>
  <c r="N22" i="11"/>
  <c r="M22" i="11"/>
  <c r="L22" i="11"/>
  <c r="K22" i="11"/>
  <c r="J22" i="11"/>
  <c r="I22" i="11"/>
  <c r="H22" i="11"/>
  <c r="G22" i="11"/>
  <c r="C21" i="11"/>
  <c r="C20" i="11"/>
  <c r="C19" i="11"/>
  <c r="C18" i="11"/>
  <c r="B17" i="11"/>
  <c r="N9" i="11"/>
  <c r="M9" i="11"/>
  <c r="L9" i="11"/>
  <c r="K9" i="11"/>
  <c r="J9" i="11"/>
  <c r="I9" i="11"/>
  <c r="H9" i="11"/>
  <c r="G9" i="11"/>
  <c r="C8" i="11"/>
  <c r="C7" i="11"/>
  <c r="C6" i="11"/>
  <c r="C5" i="11"/>
  <c r="B4" i="11"/>
  <c r="E5" i="11" l="1"/>
  <c r="E12" i="11" s="1"/>
  <c r="D2" i="11"/>
  <c r="K14" i="12"/>
  <c r="K27" i="12"/>
  <c r="L56" i="12"/>
  <c r="K12" i="12"/>
  <c r="K54" i="12"/>
  <c r="L54" i="12"/>
  <c r="L43" i="12"/>
  <c r="K41" i="12"/>
  <c r="L41" i="12"/>
  <c r="K25" i="12"/>
  <c r="L25" i="12"/>
  <c r="C55" i="1"/>
  <c r="C48" i="1"/>
  <c r="C42" i="1"/>
  <c r="C35" i="1"/>
  <c r="C27" i="1"/>
  <c r="C20" i="1"/>
  <c r="C7" i="1"/>
  <c r="C14" i="1"/>
  <c r="E14" i="2"/>
  <c r="E48" i="11" s="1"/>
  <c r="C54" i="1"/>
  <c r="C49" i="1"/>
  <c r="C47" i="1"/>
  <c r="C36" i="1"/>
  <c r="C34" i="1"/>
  <c r="C33" i="1"/>
  <c r="B32" i="1"/>
  <c r="C43" i="1"/>
  <c r="C41" i="1"/>
  <c r="C40" i="1"/>
  <c r="N37" i="1"/>
  <c r="M37" i="1"/>
  <c r="L37" i="1"/>
  <c r="K37" i="1"/>
  <c r="J37" i="1"/>
  <c r="I37" i="1"/>
  <c r="H37" i="1"/>
  <c r="G37" i="1"/>
  <c r="C26" i="1"/>
  <c r="C19" i="1"/>
  <c r="C13" i="1"/>
  <c r="D48" i="2"/>
  <c r="D49" i="2"/>
  <c r="E49" i="14" l="1"/>
  <c r="E49" i="12"/>
  <c r="F12" i="11"/>
  <c r="E55" i="11"/>
  <c r="F55" i="11"/>
  <c r="I49" i="14"/>
  <c r="I49" i="12"/>
  <c r="K21" i="14"/>
  <c r="K21" i="12"/>
  <c r="G36" i="14"/>
  <c r="G36" i="12"/>
  <c r="E12" i="2"/>
  <c r="E13" i="2"/>
  <c r="E11" i="2"/>
  <c r="F56" i="12" l="1"/>
  <c r="E56" i="12"/>
  <c r="E56" i="14"/>
  <c r="F56" i="14"/>
  <c r="E36" i="14"/>
  <c r="E36" i="12"/>
  <c r="E35" i="11"/>
  <c r="E35" i="1"/>
  <c r="E20" i="14"/>
  <c r="E20" i="12"/>
  <c r="E20" i="11"/>
  <c r="E7" i="14"/>
  <c r="E7" i="12"/>
  <c r="E7" i="11"/>
  <c r="E7" i="1"/>
  <c r="E42" i="1"/>
  <c r="F42" i="1"/>
  <c r="J56" i="12"/>
  <c r="I56" i="12"/>
  <c r="J56" i="14"/>
  <c r="I56" i="14"/>
  <c r="I20" i="14"/>
  <c r="I20" i="12"/>
  <c r="I7" i="14"/>
  <c r="I7" i="12"/>
  <c r="L28" i="12"/>
  <c r="K28" i="12"/>
  <c r="L28" i="14"/>
  <c r="K28" i="14"/>
  <c r="G49" i="14"/>
  <c r="G49" i="12"/>
  <c r="H43" i="12"/>
  <c r="G43" i="12"/>
  <c r="G7" i="14"/>
  <c r="G7" i="12"/>
  <c r="G20" i="14"/>
  <c r="G20" i="12"/>
  <c r="G43" i="14"/>
  <c r="H43" i="14"/>
  <c r="F49" i="2"/>
  <c r="B49" i="2"/>
  <c r="F48" i="2"/>
  <c r="B48" i="2"/>
  <c r="C56" i="1"/>
  <c r="C53" i="1"/>
  <c r="C28" i="1"/>
  <c r="C25" i="1"/>
  <c r="C15" i="1"/>
  <c r="C12" i="1"/>
  <c r="E5" i="1" s="1"/>
  <c r="N50" i="1"/>
  <c r="M50" i="1"/>
  <c r="L50" i="1"/>
  <c r="K50" i="1"/>
  <c r="J50" i="1"/>
  <c r="I50" i="1"/>
  <c r="H50" i="1"/>
  <c r="G50" i="1"/>
  <c r="N22" i="1"/>
  <c r="M22" i="1"/>
  <c r="L22" i="1"/>
  <c r="K22" i="1"/>
  <c r="J22" i="1"/>
  <c r="I22" i="1"/>
  <c r="H22" i="1"/>
  <c r="G22" i="1"/>
  <c r="N9" i="1"/>
  <c r="M9" i="1"/>
  <c r="L9" i="1"/>
  <c r="K9" i="1"/>
  <c r="J9" i="1"/>
  <c r="I9" i="1"/>
  <c r="H9" i="1"/>
  <c r="G9" i="1"/>
  <c r="C46" i="1"/>
  <c r="C21" i="1"/>
  <c r="C18" i="1"/>
  <c r="B45" i="1"/>
  <c r="B17" i="1"/>
  <c r="I2" i="1"/>
  <c r="G2" i="1"/>
  <c r="C8" i="1"/>
  <c r="C6" i="1"/>
  <c r="C5" i="1"/>
  <c r="B4" i="1"/>
  <c r="D59" i="2"/>
  <c r="D60" i="2"/>
  <c r="D61" i="2"/>
  <c r="D62" i="2"/>
  <c r="D63" i="2"/>
  <c r="D64" i="2"/>
  <c r="D65" i="2"/>
  <c r="D58" i="2"/>
  <c r="B59" i="2"/>
  <c r="B61" i="2"/>
  <c r="B62" i="2"/>
  <c r="B63" i="2"/>
  <c r="B64" i="2"/>
  <c r="B65" i="2"/>
  <c r="B66" i="2"/>
  <c r="B58" i="2"/>
  <c r="F43" i="12" l="1"/>
  <c r="E43" i="12"/>
  <c r="E42" i="11"/>
  <c r="F42" i="11"/>
  <c r="E43" i="14"/>
  <c r="F43" i="14"/>
  <c r="E27" i="11"/>
  <c r="F27" i="11"/>
  <c r="E27" i="12"/>
  <c r="F27" i="12"/>
  <c r="E27" i="14"/>
  <c r="F27" i="14"/>
  <c r="F14" i="1"/>
  <c r="E14" i="1"/>
  <c r="E14" i="11"/>
  <c r="F14" i="11"/>
  <c r="F14" i="12"/>
  <c r="E14" i="12"/>
  <c r="E14" i="14"/>
  <c r="F14" i="14"/>
  <c r="E48" i="1"/>
  <c r="E49" i="1"/>
  <c r="E20" i="1"/>
  <c r="E12" i="1"/>
  <c r="F12" i="1"/>
  <c r="I43" i="14"/>
  <c r="J43" i="14"/>
  <c r="I43" i="12"/>
  <c r="J43" i="12"/>
  <c r="I27" i="12"/>
  <c r="J27" i="12"/>
  <c r="J27" i="14"/>
  <c r="I27" i="14"/>
  <c r="I14" i="12"/>
  <c r="J14" i="12"/>
  <c r="J14" i="14"/>
  <c r="I14" i="14"/>
  <c r="K8" i="14"/>
  <c r="K8" i="12"/>
  <c r="I21" i="14"/>
  <c r="I21" i="12"/>
  <c r="K37" i="14"/>
  <c r="K37" i="12"/>
  <c r="K50" i="14"/>
  <c r="K50" i="12"/>
  <c r="K48" i="14"/>
  <c r="I19" i="14"/>
  <c r="K19" i="14"/>
  <c r="K35" i="14"/>
  <c r="K6" i="14"/>
  <c r="K6" i="12"/>
  <c r="K19" i="12"/>
  <c r="K48" i="12"/>
  <c r="K35" i="12"/>
  <c r="I19" i="12"/>
  <c r="H27" i="14"/>
  <c r="G27" i="14"/>
  <c r="G14" i="12"/>
  <c r="H14" i="12"/>
  <c r="G14" i="14"/>
  <c r="H14" i="14"/>
  <c r="G56" i="12"/>
  <c r="H56" i="12"/>
  <c r="G27" i="12"/>
  <c r="H27" i="12"/>
  <c r="H56" i="14"/>
  <c r="G56" i="14"/>
  <c r="F14" i="2"/>
  <c r="F13" i="2"/>
  <c r="F11" i="2"/>
  <c r="C13" i="2"/>
  <c r="B13" i="2"/>
  <c r="C12" i="2"/>
  <c r="F12" i="2"/>
  <c r="E21" i="1" s="1"/>
  <c r="D2" i="1"/>
  <c r="B14" i="2"/>
  <c r="B12" i="2"/>
  <c r="E50" i="14" l="1"/>
  <c r="E50" i="12"/>
  <c r="E49" i="11"/>
  <c r="E47" i="14"/>
  <c r="E47" i="12"/>
  <c r="E46" i="11"/>
  <c r="E46" i="1"/>
  <c r="F53" i="1" s="1"/>
  <c r="E37" i="14"/>
  <c r="E37" i="12"/>
  <c r="E36" i="11"/>
  <c r="E36" i="1"/>
  <c r="E35" i="14"/>
  <c r="E35" i="12"/>
  <c r="E34" i="11"/>
  <c r="E34" i="1"/>
  <c r="E34" i="14"/>
  <c r="E34" i="12"/>
  <c r="E33" i="11"/>
  <c r="E33" i="1"/>
  <c r="E21" i="14"/>
  <c r="E21" i="12"/>
  <c r="E21" i="11"/>
  <c r="E19" i="14"/>
  <c r="E19" i="12"/>
  <c r="E19" i="11"/>
  <c r="E19" i="1"/>
  <c r="E18" i="14"/>
  <c r="E18" i="12"/>
  <c r="E18" i="11"/>
  <c r="E18" i="1"/>
  <c r="E8" i="14"/>
  <c r="E8" i="12"/>
  <c r="E8" i="11"/>
  <c r="E8" i="1"/>
  <c r="E28" i="1"/>
  <c r="F28" i="1"/>
  <c r="E27" i="1"/>
  <c r="F27" i="1"/>
  <c r="E56" i="1"/>
  <c r="F56" i="1"/>
  <c r="E55" i="1"/>
  <c r="F55" i="1"/>
  <c r="I47" i="14"/>
  <c r="I47" i="12"/>
  <c r="I18" i="14"/>
  <c r="I18" i="12"/>
  <c r="I5" i="14"/>
  <c r="I5" i="12"/>
  <c r="I28" i="12"/>
  <c r="J28" i="12"/>
  <c r="L44" i="12"/>
  <c r="K44" i="12"/>
  <c r="I44" i="14"/>
  <c r="J44" i="14"/>
  <c r="I50" i="14"/>
  <c r="I50" i="12"/>
  <c r="L44" i="14"/>
  <c r="K44" i="14"/>
  <c r="J28" i="14"/>
  <c r="I28" i="14"/>
  <c r="K57" i="12"/>
  <c r="L57" i="12"/>
  <c r="J44" i="12"/>
  <c r="I44" i="12"/>
  <c r="L15" i="12"/>
  <c r="K15" i="12"/>
  <c r="I8" i="14"/>
  <c r="I8" i="12"/>
  <c r="L57" i="14"/>
  <c r="K57" i="14"/>
  <c r="L15" i="14"/>
  <c r="K15" i="14"/>
  <c r="I26" i="12"/>
  <c r="J26" i="12"/>
  <c r="K42" i="14"/>
  <c r="L42" i="14"/>
  <c r="K26" i="14"/>
  <c r="L26" i="14"/>
  <c r="K13" i="14"/>
  <c r="L13" i="14"/>
  <c r="K42" i="12"/>
  <c r="L42" i="12"/>
  <c r="J26" i="14"/>
  <c r="I26" i="14"/>
  <c r="K26" i="12"/>
  <c r="L26" i="12"/>
  <c r="J42" i="12"/>
  <c r="I42" i="12"/>
  <c r="K55" i="12"/>
  <c r="L55" i="12"/>
  <c r="J42" i="14"/>
  <c r="I42" i="14"/>
  <c r="K13" i="12"/>
  <c r="L13" i="12"/>
  <c r="L55" i="14"/>
  <c r="K55" i="14"/>
  <c r="G50" i="14"/>
  <c r="G50" i="12"/>
  <c r="G8" i="14"/>
  <c r="G8" i="12"/>
  <c r="G37" i="14"/>
  <c r="G37" i="12"/>
  <c r="G21" i="14"/>
  <c r="G21" i="12"/>
  <c r="G19" i="14"/>
  <c r="G19" i="12"/>
  <c r="G35" i="14"/>
  <c r="G35" i="12"/>
  <c r="G34" i="14"/>
  <c r="G34" i="12"/>
  <c r="G18" i="14"/>
  <c r="G18" i="12"/>
  <c r="G47" i="14"/>
  <c r="G47" i="12"/>
  <c r="G5" i="14"/>
  <c r="G5" i="12"/>
  <c r="C14" i="2"/>
  <c r="C11" i="2"/>
  <c r="E53" i="1" l="1"/>
  <c r="E57" i="12"/>
  <c r="F57" i="12"/>
  <c r="E56" i="11"/>
  <c r="F56" i="11"/>
  <c r="E57" i="14"/>
  <c r="F57" i="14"/>
  <c r="E48" i="14"/>
  <c r="E48" i="12"/>
  <c r="E47" i="11"/>
  <c r="E47" i="1"/>
  <c r="E53" i="11"/>
  <c r="F53" i="11"/>
  <c r="F54" i="12"/>
  <c r="E54" i="12"/>
  <c r="E54" i="14"/>
  <c r="F54" i="14"/>
  <c r="F44" i="12"/>
  <c r="E44" i="12"/>
  <c r="E43" i="1"/>
  <c r="F43" i="1"/>
  <c r="E43" i="11"/>
  <c r="F43" i="11"/>
  <c r="E44" i="14"/>
  <c r="F44" i="14"/>
  <c r="E42" i="12"/>
  <c r="F42" i="12"/>
  <c r="E41" i="1"/>
  <c r="F41" i="1"/>
  <c r="E41" i="11"/>
  <c r="F41" i="11"/>
  <c r="E42" i="14"/>
  <c r="F42" i="14"/>
  <c r="E41" i="12"/>
  <c r="F41" i="12"/>
  <c r="E41" i="14"/>
  <c r="F41" i="14"/>
  <c r="E40" i="1"/>
  <c r="F40" i="1"/>
  <c r="E40" i="11"/>
  <c r="F40" i="11"/>
  <c r="E28" i="11"/>
  <c r="F28" i="11"/>
  <c r="E28" i="12"/>
  <c r="F28" i="12"/>
  <c r="E28" i="14"/>
  <c r="F28" i="14"/>
  <c r="F26" i="12"/>
  <c r="E26" i="12"/>
  <c r="E26" i="1"/>
  <c r="F26" i="1"/>
  <c r="E26" i="11"/>
  <c r="F26" i="11"/>
  <c r="E26" i="14"/>
  <c r="F26" i="14"/>
  <c r="E25" i="1"/>
  <c r="F25" i="1"/>
  <c r="E25" i="11"/>
  <c r="F25" i="11"/>
  <c r="E25" i="12"/>
  <c r="F25" i="12"/>
  <c r="E25" i="14"/>
  <c r="F25" i="14"/>
  <c r="E15" i="12"/>
  <c r="F15" i="12"/>
  <c r="F15" i="1"/>
  <c r="E15" i="1"/>
  <c r="F15" i="11"/>
  <c r="E15" i="11"/>
  <c r="E15" i="14"/>
  <c r="F15" i="14"/>
  <c r="E6" i="14"/>
  <c r="E6" i="12"/>
  <c r="E6" i="11"/>
  <c r="E6" i="1"/>
  <c r="I48" i="14"/>
  <c r="I48" i="12"/>
  <c r="I6" i="14"/>
  <c r="I6" i="12"/>
  <c r="I54" i="12"/>
  <c r="J54" i="12"/>
  <c r="J54" i="14"/>
  <c r="I54" i="14"/>
  <c r="J41" i="14"/>
  <c r="I41" i="14"/>
  <c r="I41" i="12"/>
  <c r="J41" i="12"/>
  <c r="I25" i="12"/>
  <c r="J25" i="12"/>
  <c r="J25" i="14"/>
  <c r="I25" i="14"/>
  <c r="J12" i="12"/>
  <c r="I12" i="12"/>
  <c r="J12" i="14"/>
  <c r="I12" i="14"/>
  <c r="J57" i="12"/>
  <c r="I57" i="12"/>
  <c r="J57" i="14"/>
  <c r="I57" i="14"/>
  <c r="J15" i="12"/>
  <c r="I15" i="12"/>
  <c r="J15" i="14"/>
  <c r="I15" i="14"/>
  <c r="G44" i="14"/>
  <c r="H44" i="14"/>
  <c r="G15" i="12"/>
  <c r="H15" i="12"/>
  <c r="G57" i="12"/>
  <c r="H57" i="12"/>
  <c r="G57" i="14"/>
  <c r="H57" i="14"/>
  <c r="G28" i="12"/>
  <c r="H28" i="12"/>
  <c r="H28" i="14"/>
  <c r="G28" i="14"/>
  <c r="G15" i="14"/>
  <c r="H15" i="14"/>
  <c r="H44" i="12"/>
  <c r="G44" i="12"/>
  <c r="G48" i="14"/>
  <c r="G48" i="12"/>
  <c r="H26" i="12"/>
  <c r="G26" i="12"/>
  <c r="G6" i="14"/>
  <c r="G6" i="12"/>
  <c r="H42" i="12"/>
  <c r="G42" i="12"/>
  <c r="H26" i="14"/>
  <c r="G26" i="14"/>
  <c r="H42" i="14"/>
  <c r="G42" i="14"/>
  <c r="G12" i="14"/>
  <c r="H12" i="14"/>
  <c r="H54" i="12"/>
  <c r="G54" i="12"/>
  <c r="G25" i="12"/>
  <c r="H25" i="12"/>
  <c r="G25" i="14"/>
  <c r="H25" i="14"/>
  <c r="G41" i="12"/>
  <c r="H41" i="12"/>
  <c r="H12" i="12"/>
  <c r="G12" i="12"/>
  <c r="G41" i="14"/>
  <c r="H41" i="14"/>
  <c r="G54" i="14"/>
  <c r="H54" i="14"/>
  <c r="F54" i="1" l="1"/>
  <c r="E54" i="1"/>
  <c r="E54" i="11"/>
  <c r="F54" i="11"/>
  <c r="E55" i="12"/>
  <c r="F55" i="12"/>
  <c r="E55" i="14"/>
  <c r="F55" i="14"/>
  <c r="E13" i="11"/>
  <c r="F13" i="11"/>
  <c r="E13" i="12"/>
  <c r="F13" i="12"/>
  <c r="E13" i="14"/>
  <c r="F13" i="14"/>
  <c r="E13" i="1"/>
  <c r="F13" i="1"/>
  <c r="I55" i="12"/>
  <c r="J55" i="12"/>
  <c r="I55" i="14"/>
  <c r="J55" i="14"/>
  <c r="J13" i="12"/>
  <c r="I13" i="12"/>
  <c r="I13" i="14"/>
  <c r="J13" i="14"/>
  <c r="G55" i="12"/>
  <c r="H55" i="12"/>
  <c r="H55" i="14"/>
  <c r="G55" i="14"/>
  <c r="H13" i="12"/>
  <c r="G13" i="12"/>
  <c r="G13" i="14"/>
  <c r="H13" i="14"/>
</calcChain>
</file>

<file path=xl/sharedStrings.xml><?xml version="1.0" encoding="utf-8"?>
<sst xmlns="http://schemas.openxmlformats.org/spreadsheetml/2006/main" count="1366" uniqueCount="86">
  <si>
    <t>Medical Only</t>
  </si>
  <si>
    <t>CSEA</t>
  </si>
  <si>
    <t>HOURS</t>
  </si>
  <si>
    <t>Dental</t>
  </si>
  <si>
    <t>Vision</t>
  </si>
  <si>
    <t>Emp'e COST</t>
  </si>
  <si>
    <t>Medical+ Dental+ Vision</t>
  </si>
  <si>
    <t>12 Paychecks</t>
  </si>
  <si>
    <t>11 Paychecks</t>
  </si>
  <si>
    <t>Medical+ Dental</t>
  </si>
  <si>
    <t>Medical+ Vision</t>
  </si>
  <si>
    <t>CTA</t>
  </si>
  <si>
    <t>CTACD</t>
  </si>
  <si>
    <t>Dental+Vision</t>
  </si>
  <si>
    <t>check</t>
  </si>
  <si>
    <t>MGMT</t>
  </si>
  <si>
    <t>EE Only</t>
  </si>
  <si>
    <t>EE Plus Family</t>
  </si>
  <si>
    <t>Dental + Vision Only</t>
  </si>
  <si>
    <t>1.0 FTE Daily Hrs CTA/CTACD</t>
  </si>
  <si>
    <t>1.0 FTE Daily Hrs CSEA/MGMT</t>
  </si>
  <si>
    <t>PLAN YEAR</t>
  </si>
  <si>
    <t>PLAN PREMIUMS/CAPS and FTE RANGES</t>
  </si>
  <si>
    <t>FTE</t>
  </si>
  <si>
    <t>FT HRS</t>
  </si>
  <si>
    <t>FTE/HOURS/BARG UNIT</t>
  </si>
  <si>
    <t>TIER</t>
  </si>
  <si>
    <t>Tier</t>
  </si>
  <si>
    <t>10 Paychecks</t>
  </si>
  <si>
    <t>Monthly Amt</t>
  </si>
  <si>
    <t>ANNUAL</t>
  </si>
  <si>
    <t>HRS</t>
  </si>
  <si>
    <t>Tiered Caps Used for FTE CALC</t>
  </si>
  <si>
    <t>Tiered Caps Used in Rates Above</t>
  </si>
  <si>
    <t>EE+FAM</t>
  </si>
  <si>
    <t>ANNUAL RATES</t>
  </si>
  <si>
    <t>MONTHLY RATES</t>
  </si>
  <si>
    <t>Months</t>
  </si>
  <si>
    <t>EMPLOYEE SHARE OF HEALTH INSURANCE COSTS FOR 7-HOUR EMPLOYEES (CTA)</t>
  </si>
  <si>
    <t>NOTE: If your daily work hrs are greater than 7.0 hrs per day, your benefits are based on the full time rate of 7 hrs per day</t>
  </si>
  <si>
    <t>EE ONLY</t>
  </si>
  <si>
    <t>EMPLOYEE SHARE OF HEALTH INSURANCE COSTS FOR 8-HOUR EMPLOYEES (CSEA&amp;MGMT)</t>
  </si>
  <si>
    <t>NOTE: FULL TIME Benefit FTE is based on 7 hrs per day</t>
  </si>
  <si>
    <t>EMPLOYEE SHARE OF HEALTH INSURANCE COSTS FOR 6-HOUR EMPLOYEES (CTACD)</t>
  </si>
  <si>
    <t xml:space="preserve">Paychecks </t>
  </si>
  <si>
    <t>Paychecks</t>
  </si>
  <si>
    <t>N/A</t>
  </si>
  <si>
    <t>EE+SP</t>
  </si>
  <si>
    <t>EE+CHILD</t>
  </si>
  <si>
    <t>EE+CHILDREN</t>
  </si>
  <si>
    <t>EE + FAMILY</t>
  </si>
  <si>
    <t>EE+SPOUSE</t>
  </si>
  <si>
    <t xml:space="preserve">EE+CHILDREN </t>
  </si>
  <si>
    <t>EE+FAMILY</t>
  </si>
  <si>
    <t>PLEASE NOTE:  I had to add IF statements to some of the tiers' in the BRONZE PLAN.  The cost of the plan combinations for Medical Only, Medical+Vision are less than the CAP.</t>
  </si>
  <si>
    <t xml:space="preserve">If the employee does not get the FULL cap, I had to make the cost zero.  The current formula shows a negative cost.  </t>
  </si>
  <si>
    <t>The IF states are on the 6hrs CTACD and 6hrs CSEA-MGMT.  There is no affect on the 7hrs and 8hr sheets as the other package options are not available.</t>
  </si>
  <si>
    <t>LESS THAN CAP Dental+Vision</t>
  </si>
  <si>
    <t>CAPS</t>
  </si>
  <si>
    <t>80C</t>
  </si>
  <si>
    <t>80G</t>
  </si>
  <si>
    <t>80K</t>
  </si>
  <si>
    <t>80M</t>
  </si>
  <si>
    <t>HSA-A</t>
  </si>
  <si>
    <t>HSA-B</t>
  </si>
  <si>
    <t>80C + Dental + Vision</t>
  </si>
  <si>
    <t>80G + Dental + Vision</t>
  </si>
  <si>
    <t>80K + Dental + Vision</t>
  </si>
  <si>
    <t>80M + Dental + Vision</t>
  </si>
  <si>
    <t>HSA-A + Dental + Vision</t>
  </si>
  <si>
    <t>HSA-B + Dental + Vision</t>
  </si>
  <si>
    <t xml:space="preserve">80C + Dental </t>
  </si>
  <si>
    <t>80G + Dental</t>
  </si>
  <si>
    <t xml:space="preserve">80K + Dental </t>
  </si>
  <si>
    <t xml:space="preserve">80M + Dental </t>
  </si>
  <si>
    <t>HSA-A + Dental</t>
  </si>
  <si>
    <t>HSA-B + Dental</t>
  </si>
  <si>
    <t>80C + Vision</t>
  </si>
  <si>
    <t>80G + Vision</t>
  </si>
  <si>
    <t>80K + Vision</t>
  </si>
  <si>
    <t>80M + Vision</t>
  </si>
  <si>
    <t>HSA-A + Vision</t>
  </si>
  <si>
    <t>HSA-B + Vision</t>
  </si>
  <si>
    <t>Fixed Dollar Amount (CAP) contributed by employer for full time employees:                                                                                                        Employee Only=$4,500, Employee+Children=$8,100, Employee+Spouse=$9450, Employee+FAM=$13,500</t>
  </si>
  <si>
    <t>Plan Year</t>
  </si>
  <si>
    <t>10/1/2017-9/30/2018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</si>
</sst>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0"/>
    <numFmt numFmtId="165" formatCode="0.00000"/>
    <numFmt numFmtId="166" formatCode="_(* #,##0.0000_);_(* \(#,##0.0000\);_(* &quot;-&quot;??_);_(@_)"/>
  </numFmts>
  <fonts count="14" x14ac:knownFonts="1">
    <font>
      <sz val="10"/>
      <name val="Arial"/>
    </font>
    <font>
      <b/>
      <u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rgb="FF7030A0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357">
    <xf numFmtId="0" fontId="0" fillId="0" borderId="0" xfId="0"/>
    <xf numFmtId="0" fontId="2" fillId="0" borderId="0" xfId="0" applyFont="1"/>
    <xf numFmtId="4" fontId="0" fillId="0" borderId="0" xfId="0" applyNumberFormat="1"/>
    <xf numFmtId="2" fontId="2" fillId="0" borderId="0" xfId="0" applyNumberFormat="1" applyFont="1"/>
    <xf numFmtId="2" fontId="0" fillId="0" borderId="0" xfId="0" applyNumberFormat="1"/>
    <xf numFmtId="4" fontId="2" fillId="0" borderId="0" xfId="0" applyNumberFormat="1" applyFont="1"/>
    <xf numFmtId="165" fontId="2" fillId="0" borderId="0" xfId="0" applyNumberFormat="1" applyFont="1"/>
    <xf numFmtId="165" fontId="0" fillId="0" borderId="0" xfId="0" applyNumberFormat="1"/>
    <xf numFmtId="0" fontId="0" fillId="0" borderId="0" xfId="0" applyBorder="1"/>
    <xf numFmtId="0" fontId="0" fillId="0" borderId="24" xfId="0" applyBorder="1"/>
    <xf numFmtId="0" fontId="0" fillId="0" borderId="25" xfId="0" applyBorder="1"/>
    <xf numFmtId="0" fontId="2" fillId="2" borderId="5" xfId="0" applyFont="1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164" fontId="0" fillId="2" borderId="4" xfId="0" applyNumberFormat="1" applyFill="1" applyBorder="1"/>
    <xf numFmtId="2" fontId="2" fillId="2" borderId="2" xfId="0" applyNumberFormat="1" applyFont="1" applyFill="1" applyBorder="1"/>
    <xf numFmtId="2" fontId="0" fillId="2" borderId="11" xfId="0" applyNumberFormat="1" applyFill="1" applyBorder="1"/>
    <xf numFmtId="2" fontId="0" fillId="2" borderId="27" xfId="0" applyNumberFormat="1" applyFill="1" applyBorder="1"/>
    <xf numFmtId="2" fontId="2" fillId="2" borderId="36" xfId="0" applyNumberFormat="1" applyFont="1" applyFill="1" applyBorder="1"/>
    <xf numFmtId="2" fontId="0" fillId="2" borderId="12" xfId="0" applyNumberFormat="1" applyFill="1" applyBorder="1"/>
    <xf numFmtId="2" fontId="0" fillId="2" borderId="37" xfId="0" applyNumberFormat="1" applyFill="1" applyBorder="1"/>
    <xf numFmtId="0" fontId="2" fillId="3" borderId="5" xfId="0" applyFont="1" applyFill="1" applyBorder="1" applyAlignment="1">
      <alignment horizontal="left" wrapText="1"/>
    </xf>
    <xf numFmtId="0" fontId="2" fillId="3" borderId="17" xfId="0" applyFont="1" applyFill="1" applyBorder="1" applyAlignment="1">
      <alignment horizontal="left" wrapText="1"/>
    </xf>
    <xf numFmtId="2" fontId="2" fillId="3" borderId="23" xfId="0" applyNumberFormat="1" applyFont="1" applyFill="1" applyBorder="1" applyAlignment="1">
      <alignment horizontal="center"/>
    </xf>
    <xf numFmtId="2" fontId="2" fillId="3" borderId="29" xfId="0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left" wrapText="1"/>
    </xf>
    <xf numFmtId="0" fontId="0" fillId="3" borderId="19" xfId="0" applyFill="1" applyBorder="1"/>
    <xf numFmtId="0" fontId="0" fillId="3" borderId="9" xfId="0" applyFill="1" applyBorder="1"/>
    <xf numFmtId="0" fontId="1" fillId="3" borderId="1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left" wrapText="1"/>
    </xf>
    <xf numFmtId="2" fontId="2" fillId="3" borderId="2" xfId="0" applyNumberFormat="1" applyFont="1" applyFill="1" applyBorder="1"/>
    <xf numFmtId="2" fontId="0" fillId="3" borderId="11" xfId="0" applyNumberFormat="1" applyFill="1" applyBorder="1"/>
    <xf numFmtId="2" fontId="0" fillId="3" borderId="27" xfId="0" applyNumberFormat="1" applyFill="1" applyBorder="1"/>
    <xf numFmtId="164" fontId="0" fillId="3" borderId="35" xfId="0" applyNumberFormat="1" applyFill="1" applyBorder="1"/>
    <xf numFmtId="2" fontId="2" fillId="3" borderId="36" xfId="0" applyNumberFormat="1" applyFont="1" applyFill="1" applyBorder="1"/>
    <xf numFmtId="2" fontId="0" fillId="3" borderId="12" xfId="0" applyNumberFormat="1" applyFill="1" applyBorder="1"/>
    <xf numFmtId="2" fontId="0" fillId="3" borderId="37" xfId="0" applyNumberFormat="1" applyFill="1" applyBorder="1"/>
    <xf numFmtId="0" fontId="2" fillId="4" borderId="5" xfId="0" applyFont="1" applyFill="1" applyBorder="1" applyAlignment="1">
      <alignment horizontal="left" wrapText="1"/>
    </xf>
    <xf numFmtId="0" fontId="2" fillId="4" borderId="17" xfId="0" applyFont="1" applyFill="1" applyBorder="1" applyAlignment="1">
      <alignment horizontal="left" wrapText="1"/>
    </xf>
    <xf numFmtId="2" fontId="2" fillId="4" borderId="23" xfId="0" applyNumberFormat="1" applyFont="1" applyFill="1" applyBorder="1" applyAlignment="1">
      <alignment horizontal="center"/>
    </xf>
    <xf numFmtId="2" fontId="2" fillId="4" borderId="29" xfId="0" applyNumberFormat="1" applyFont="1" applyFill="1" applyBorder="1" applyAlignment="1">
      <alignment horizontal="center"/>
    </xf>
    <xf numFmtId="0" fontId="0" fillId="4" borderId="6" xfId="0" applyFill="1" applyBorder="1" applyAlignment="1">
      <alignment horizontal="left" wrapText="1"/>
    </xf>
    <xf numFmtId="0" fontId="0" fillId="4" borderId="19" xfId="0" applyFill="1" applyBorder="1"/>
    <xf numFmtId="0" fontId="0" fillId="4" borderId="9" xfId="0" applyFill="1" applyBorder="1"/>
    <xf numFmtId="0" fontId="1" fillId="4" borderId="1" xfId="0" applyFont="1" applyFill="1" applyBorder="1" applyAlignment="1">
      <alignment horizontal="left" wrapText="1"/>
    </xf>
    <xf numFmtId="0" fontId="1" fillId="4" borderId="3" xfId="0" applyFont="1" applyFill="1" applyBorder="1" applyAlignment="1">
      <alignment horizontal="left" wrapText="1"/>
    </xf>
    <xf numFmtId="2" fontId="2" fillId="4" borderId="2" xfId="0" applyNumberFormat="1" applyFont="1" applyFill="1" applyBorder="1"/>
    <xf numFmtId="2" fontId="0" fillId="4" borderId="11" xfId="0" applyNumberFormat="1" applyFill="1" applyBorder="1"/>
    <xf numFmtId="2" fontId="0" fillId="4" borderId="27" xfId="0" applyNumberFormat="1" applyFill="1" applyBorder="1"/>
    <xf numFmtId="164" fontId="0" fillId="4" borderId="35" xfId="0" applyNumberFormat="1" applyFill="1" applyBorder="1"/>
    <xf numFmtId="2" fontId="2" fillId="4" borderId="36" xfId="0" applyNumberFormat="1" applyFont="1" applyFill="1" applyBorder="1"/>
    <xf numFmtId="2" fontId="0" fillId="4" borderId="12" xfId="0" applyNumberFormat="1" applyFill="1" applyBorder="1"/>
    <xf numFmtId="2" fontId="0" fillId="4" borderId="37" xfId="0" applyNumberFormat="1" applyFill="1" applyBorder="1"/>
    <xf numFmtId="164" fontId="0" fillId="3" borderId="4" xfId="0" applyNumberFormat="1" applyFill="1" applyBorder="1"/>
    <xf numFmtId="164" fontId="0" fillId="4" borderId="4" xfId="0" applyNumberFormat="1" applyFill="1" applyBorder="1"/>
    <xf numFmtId="4" fontId="0" fillId="5" borderId="0" xfId="0" applyNumberFormat="1" applyFill="1" applyProtection="1">
      <protection locked="0"/>
    </xf>
    <xf numFmtId="4" fontId="0" fillId="5" borderId="0" xfId="0" applyNumberFormat="1" applyFill="1"/>
    <xf numFmtId="0" fontId="6" fillId="0" borderId="9" xfId="0" applyFont="1" applyBorder="1" applyAlignment="1"/>
    <xf numFmtId="0" fontId="5" fillId="0" borderId="0" xfId="0" applyFont="1"/>
    <xf numFmtId="164" fontId="0" fillId="2" borderId="35" xfId="0" applyNumberFormat="1" applyFill="1" applyBorder="1"/>
    <xf numFmtId="0" fontId="2" fillId="7" borderId="5" xfId="0" applyFont="1" applyFill="1" applyBorder="1" applyAlignment="1">
      <alignment horizontal="left" wrapText="1"/>
    </xf>
    <xf numFmtId="0" fontId="2" fillId="7" borderId="17" xfId="0" applyFont="1" applyFill="1" applyBorder="1" applyAlignment="1">
      <alignment horizontal="left" wrapText="1"/>
    </xf>
    <xf numFmtId="2" fontId="2" fillId="7" borderId="23" xfId="0" applyNumberFormat="1" applyFont="1" applyFill="1" applyBorder="1" applyAlignment="1">
      <alignment horizontal="center"/>
    </xf>
    <xf numFmtId="2" fontId="2" fillId="7" borderId="29" xfId="0" applyNumberFormat="1" applyFont="1" applyFill="1" applyBorder="1" applyAlignment="1">
      <alignment horizontal="center"/>
    </xf>
    <xf numFmtId="0" fontId="0" fillId="7" borderId="6" xfId="0" applyFill="1" applyBorder="1" applyAlignment="1">
      <alignment horizontal="left" wrapText="1"/>
    </xf>
    <xf numFmtId="0" fontId="0" fillId="7" borderId="19" xfId="0" applyFill="1" applyBorder="1"/>
    <xf numFmtId="0" fontId="0" fillId="7" borderId="9" xfId="0" applyFill="1" applyBorder="1"/>
    <xf numFmtId="0" fontId="1" fillId="7" borderId="1" xfId="0" applyFont="1" applyFill="1" applyBorder="1" applyAlignment="1">
      <alignment horizontal="left" wrapText="1"/>
    </xf>
    <xf numFmtId="0" fontId="1" fillId="7" borderId="3" xfId="0" applyFont="1" applyFill="1" applyBorder="1" applyAlignment="1">
      <alignment horizontal="left" wrapText="1"/>
    </xf>
    <xf numFmtId="164" fontId="0" fillId="7" borderId="4" xfId="0" applyNumberFormat="1" applyFill="1" applyBorder="1"/>
    <xf numFmtId="2" fontId="2" fillId="7" borderId="2" xfId="0" applyNumberFormat="1" applyFont="1" applyFill="1" applyBorder="1"/>
    <xf numFmtId="2" fontId="0" fillId="7" borderId="11" xfId="0" applyNumberFormat="1" applyFill="1" applyBorder="1"/>
    <xf numFmtId="164" fontId="0" fillId="7" borderId="35" xfId="0" applyNumberFormat="1" applyFill="1" applyBorder="1"/>
    <xf numFmtId="2" fontId="2" fillId="7" borderId="36" xfId="0" applyNumberFormat="1" applyFont="1" applyFill="1" applyBorder="1"/>
    <xf numFmtId="2" fontId="0" fillId="7" borderId="12" xfId="0" applyNumberFormat="1" applyFill="1" applyBorder="1"/>
    <xf numFmtId="0" fontId="5" fillId="0" borderId="24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2" fontId="0" fillId="4" borderId="0" xfId="0" applyNumberFormat="1" applyFill="1" applyBorder="1"/>
    <xf numFmtId="2" fontId="0" fillId="0" borderId="0" xfId="0" applyNumberFormat="1" applyFill="1" applyBorder="1"/>
    <xf numFmtId="164" fontId="0" fillId="0" borderId="0" xfId="0" applyNumberFormat="1" applyFill="1" applyBorder="1"/>
    <xf numFmtId="2" fontId="2" fillId="0" borderId="0" xfId="0" applyNumberFormat="1" applyFont="1" applyFill="1" applyBorder="1"/>
    <xf numFmtId="0" fontId="1" fillId="2" borderId="31" xfId="0" applyFont="1" applyFill="1" applyBorder="1" applyAlignment="1">
      <alignment horizontal="left"/>
    </xf>
    <xf numFmtId="2" fontId="0" fillId="2" borderId="32" xfId="0" applyNumberFormat="1" applyFill="1" applyBorder="1" applyAlignment="1">
      <alignment horizontal="left"/>
    </xf>
    <xf numFmtId="2" fontId="0" fillId="2" borderId="34" xfId="0" applyNumberFormat="1" applyFill="1" applyBorder="1" applyAlignment="1">
      <alignment horizontal="left"/>
    </xf>
    <xf numFmtId="0" fontId="1" fillId="7" borderId="33" xfId="0" applyFont="1" applyFill="1" applyBorder="1" applyAlignment="1">
      <alignment horizontal="left"/>
    </xf>
    <xf numFmtId="2" fontId="0" fillId="7" borderId="32" xfId="0" applyNumberFormat="1" applyFill="1" applyBorder="1" applyAlignment="1">
      <alignment horizontal="left"/>
    </xf>
    <xf numFmtId="2" fontId="0" fillId="7" borderId="34" xfId="0" applyNumberFormat="1" applyFill="1" applyBorder="1" applyAlignment="1">
      <alignment horizontal="left"/>
    </xf>
    <xf numFmtId="0" fontId="1" fillId="4" borderId="33" xfId="0" applyFont="1" applyFill="1" applyBorder="1" applyAlignment="1">
      <alignment horizontal="left"/>
    </xf>
    <xf numFmtId="2" fontId="0" fillId="4" borderId="32" xfId="0" applyNumberFormat="1" applyFill="1" applyBorder="1" applyAlignment="1">
      <alignment horizontal="left"/>
    </xf>
    <xf numFmtId="2" fontId="0" fillId="4" borderId="34" xfId="0" applyNumberFormat="1" applyFill="1" applyBorder="1" applyAlignment="1">
      <alignment horizontal="left"/>
    </xf>
    <xf numFmtId="0" fontId="1" fillId="3" borderId="33" xfId="0" applyFont="1" applyFill="1" applyBorder="1" applyAlignment="1">
      <alignment horizontal="left"/>
    </xf>
    <xf numFmtId="2" fontId="0" fillId="3" borderId="32" xfId="0" applyNumberFormat="1" applyFill="1" applyBorder="1" applyAlignment="1">
      <alignment horizontal="left"/>
    </xf>
    <xf numFmtId="2" fontId="0" fillId="3" borderId="34" xfId="0" applyNumberFormat="1" applyFill="1" applyBorder="1" applyAlignment="1">
      <alignment horizontal="left"/>
    </xf>
    <xf numFmtId="0" fontId="3" fillId="0" borderId="9" xfId="0" applyFont="1" applyBorder="1" applyAlignment="1"/>
    <xf numFmtId="0" fontId="8" fillId="0" borderId="0" xfId="0" applyFont="1"/>
    <xf numFmtId="2" fontId="0" fillId="2" borderId="40" xfId="0" applyNumberFormat="1" applyFill="1" applyBorder="1"/>
    <xf numFmtId="2" fontId="0" fillId="2" borderId="41" xfId="0" applyNumberFormat="1" applyFill="1" applyBorder="1"/>
    <xf numFmtId="2" fontId="0" fillId="4" borderId="40" xfId="0" applyNumberFormat="1" applyFill="1" applyBorder="1"/>
    <xf numFmtId="2" fontId="0" fillId="4" borderId="41" xfId="0" applyNumberFormat="1" applyFill="1" applyBorder="1"/>
    <xf numFmtId="2" fontId="0" fillId="7" borderId="27" xfId="0" applyNumberFormat="1" applyFill="1" applyBorder="1"/>
    <xf numFmtId="2" fontId="0" fillId="7" borderId="37" xfId="0" applyNumberFormat="1" applyFill="1" applyBorder="1"/>
    <xf numFmtId="164" fontId="7" fillId="0" borderId="44" xfId="0" applyNumberFormat="1" applyFont="1" applyBorder="1" applyAlignment="1"/>
    <xf numFmtId="0" fontId="7" fillId="0" borderId="44" xfId="0" applyFont="1" applyBorder="1" applyAlignment="1"/>
    <xf numFmtId="2" fontId="7" fillId="5" borderId="44" xfId="0" applyNumberFormat="1" applyFont="1" applyFill="1" applyBorder="1" applyProtection="1">
      <protection locked="0"/>
    </xf>
    <xf numFmtId="0" fontId="9" fillId="6" borderId="44" xfId="0" applyFont="1" applyFill="1" applyBorder="1" applyAlignment="1"/>
    <xf numFmtId="0" fontId="7" fillId="0" borderId="45" xfId="0" applyFont="1" applyBorder="1" applyAlignment="1">
      <alignment horizontal="center"/>
    </xf>
    <xf numFmtId="0" fontId="10" fillId="0" borderId="8" xfId="0" applyFont="1" applyBorder="1"/>
    <xf numFmtId="0" fontId="7" fillId="0" borderId="46" xfId="0" applyFont="1" applyBorder="1" applyAlignment="1"/>
    <xf numFmtId="0" fontId="7" fillId="0" borderId="8" xfId="0" applyFont="1" applyBorder="1" applyAlignment="1"/>
    <xf numFmtId="2" fontId="2" fillId="2" borderId="47" xfId="0" applyNumberFormat="1" applyFont="1" applyFill="1" applyBorder="1" applyAlignment="1">
      <alignment horizontal="center"/>
    </xf>
    <xf numFmtId="2" fontId="2" fillId="2" borderId="48" xfId="0" applyNumberFormat="1" applyFont="1" applyFill="1" applyBorder="1" applyAlignment="1">
      <alignment horizontal="center"/>
    </xf>
    <xf numFmtId="2" fontId="2" fillId="2" borderId="42" xfId="0" applyNumberFormat="1" applyFont="1" applyFill="1" applyBorder="1" applyAlignment="1">
      <alignment horizontal="center"/>
    </xf>
    <xf numFmtId="2" fontId="2" fillId="2" borderId="39" xfId="0" applyNumberFormat="1" applyFont="1" applyFill="1" applyBorder="1" applyAlignment="1">
      <alignment horizontal="center"/>
    </xf>
    <xf numFmtId="0" fontId="0" fillId="2" borderId="49" xfId="0" applyFill="1" applyBorder="1"/>
    <xf numFmtId="0" fontId="4" fillId="2" borderId="5" xfId="0" applyFont="1" applyFill="1" applyBorder="1" applyAlignment="1">
      <alignment horizontal="left" wrapText="1"/>
    </xf>
    <xf numFmtId="0" fontId="0" fillId="2" borderId="7" xfId="0" applyFill="1" applyBorder="1"/>
    <xf numFmtId="0" fontId="11" fillId="0" borderId="0" xfId="0" applyFont="1"/>
    <xf numFmtId="0" fontId="12" fillId="0" borderId="0" xfId="0" applyFont="1"/>
    <xf numFmtId="0" fontId="9" fillId="0" borderId="44" xfId="0" applyFont="1" applyFill="1" applyBorder="1" applyAlignment="1"/>
    <xf numFmtId="0" fontId="7" fillId="0" borderId="0" xfId="0" applyFont="1" applyBorder="1" applyAlignment="1">
      <alignment horizontal="left" vertical="top" wrapText="1"/>
    </xf>
    <xf numFmtId="0" fontId="9" fillId="7" borderId="44" xfId="0" applyFont="1" applyFill="1" applyBorder="1" applyAlignment="1"/>
    <xf numFmtId="2" fontId="2" fillId="4" borderId="54" xfId="0" applyNumberFormat="1" applyFont="1" applyFill="1" applyBorder="1" applyAlignment="1">
      <alignment horizontal="center"/>
    </xf>
    <xf numFmtId="0" fontId="2" fillId="8" borderId="0" xfId="0" applyFont="1" applyFill="1"/>
    <xf numFmtId="0" fontId="2" fillId="8" borderId="0" xfId="0" quotePrefix="1" applyFont="1" applyFill="1"/>
    <xf numFmtId="0" fontId="0" fillId="0" borderId="0" xfId="0" applyFill="1"/>
    <xf numFmtId="2" fontId="0" fillId="0" borderId="0" xfId="0" applyNumberFormat="1" applyFill="1" applyBorder="1" applyAlignment="1">
      <alignment horizontal="left"/>
    </xf>
    <xf numFmtId="0" fontId="2" fillId="9" borderId="5" xfId="0" applyFont="1" applyFill="1" applyBorder="1" applyAlignment="1">
      <alignment horizontal="left" wrapText="1"/>
    </xf>
    <xf numFmtId="0" fontId="2" fillId="9" borderId="17" xfId="0" applyFont="1" applyFill="1" applyBorder="1" applyAlignment="1">
      <alignment horizontal="left" wrapText="1"/>
    </xf>
    <xf numFmtId="2" fontId="2" fillId="9" borderId="23" xfId="0" applyNumberFormat="1" applyFont="1" applyFill="1" applyBorder="1" applyAlignment="1">
      <alignment horizontal="center"/>
    </xf>
    <xf numFmtId="2" fontId="2" fillId="9" borderId="29" xfId="0" applyNumberFormat="1" applyFont="1" applyFill="1" applyBorder="1" applyAlignment="1">
      <alignment horizontal="center"/>
    </xf>
    <xf numFmtId="0" fontId="0" fillId="9" borderId="6" xfId="0" applyFill="1" applyBorder="1" applyAlignment="1">
      <alignment horizontal="left" wrapText="1"/>
    </xf>
    <xf numFmtId="0" fontId="0" fillId="9" borderId="19" xfId="0" applyFill="1" applyBorder="1"/>
    <xf numFmtId="0" fontId="0" fillId="9" borderId="9" xfId="0" applyFill="1" applyBorder="1"/>
    <xf numFmtId="0" fontId="1" fillId="9" borderId="33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left" wrapText="1"/>
    </xf>
    <xf numFmtId="0" fontId="1" fillId="9" borderId="3" xfId="0" applyFont="1" applyFill="1" applyBorder="1" applyAlignment="1">
      <alignment horizontal="left" wrapText="1"/>
    </xf>
    <xf numFmtId="2" fontId="0" fillId="9" borderId="32" xfId="0" applyNumberFormat="1" applyFill="1" applyBorder="1" applyAlignment="1">
      <alignment horizontal="left"/>
    </xf>
    <xf numFmtId="164" fontId="0" fillId="9" borderId="4" xfId="0" applyNumberFormat="1" applyFill="1" applyBorder="1"/>
    <xf numFmtId="2" fontId="2" fillId="9" borderId="2" xfId="0" applyNumberFormat="1" applyFont="1" applyFill="1" applyBorder="1"/>
    <xf numFmtId="2" fontId="0" fillId="9" borderId="11" xfId="0" applyNumberFormat="1" applyFill="1" applyBorder="1"/>
    <xf numFmtId="2" fontId="0" fillId="9" borderId="27" xfId="0" applyNumberFormat="1" applyFill="1" applyBorder="1"/>
    <xf numFmtId="2" fontId="0" fillId="9" borderId="34" xfId="0" applyNumberFormat="1" applyFill="1" applyBorder="1" applyAlignment="1">
      <alignment horizontal="left"/>
    </xf>
    <xf numFmtId="164" fontId="0" fillId="9" borderId="35" xfId="0" applyNumberFormat="1" applyFill="1" applyBorder="1"/>
    <xf numFmtId="2" fontId="2" fillId="9" borderId="36" xfId="0" applyNumberFormat="1" applyFont="1" applyFill="1" applyBorder="1"/>
    <xf numFmtId="2" fontId="0" fillId="9" borderId="12" xfId="0" applyNumberFormat="1" applyFill="1" applyBorder="1"/>
    <xf numFmtId="2" fontId="0" fillId="9" borderId="37" xfId="0" applyNumberFormat="1" applyFill="1" applyBorder="1"/>
    <xf numFmtId="2" fontId="2" fillId="9" borderId="54" xfId="0" applyNumberFormat="1" applyFont="1" applyFill="1" applyBorder="1" applyAlignment="1">
      <alignment horizontal="center"/>
    </xf>
    <xf numFmtId="0" fontId="2" fillId="10" borderId="5" xfId="0" applyFont="1" applyFill="1" applyBorder="1" applyAlignment="1">
      <alignment horizontal="left" wrapText="1"/>
    </xf>
    <xf numFmtId="0" fontId="2" fillId="10" borderId="17" xfId="0" applyFont="1" applyFill="1" applyBorder="1" applyAlignment="1">
      <alignment horizontal="left" wrapText="1"/>
    </xf>
    <xf numFmtId="2" fontId="2" fillId="10" borderId="23" xfId="0" applyNumberFormat="1" applyFont="1" applyFill="1" applyBorder="1" applyAlignment="1">
      <alignment horizontal="center"/>
    </xf>
    <xf numFmtId="2" fontId="2" fillId="10" borderId="54" xfId="0" applyNumberFormat="1" applyFont="1" applyFill="1" applyBorder="1" applyAlignment="1">
      <alignment horizontal="center"/>
    </xf>
    <xf numFmtId="2" fontId="2" fillId="10" borderId="29" xfId="0" applyNumberFormat="1" applyFont="1" applyFill="1" applyBorder="1" applyAlignment="1">
      <alignment horizontal="center"/>
    </xf>
    <xf numFmtId="0" fontId="0" fillId="10" borderId="6" xfId="0" applyFill="1" applyBorder="1" applyAlignment="1">
      <alignment horizontal="left" wrapText="1"/>
    </xf>
    <xf numFmtId="0" fontId="0" fillId="10" borderId="19" xfId="0" applyFill="1" applyBorder="1"/>
    <xf numFmtId="0" fontId="0" fillId="10" borderId="9" xfId="0" applyFill="1" applyBorder="1"/>
    <xf numFmtId="0" fontId="1" fillId="10" borderId="33" xfId="0" applyFont="1" applyFill="1" applyBorder="1" applyAlignment="1">
      <alignment horizontal="left"/>
    </xf>
    <xf numFmtId="0" fontId="1" fillId="10" borderId="1" xfId="0" applyFont="1" applyFill="1" applyBorder="1" applyAlignment="1">
      <alignment horizontal="left" wrapText="1"/>
    </xf>
    <xf numFmtId="0" fontId="1" fillId="10" borderId="3" xfId="0" applyFont="1" applyFill="1" applyBorder="1" applyAlignment="1">
      <alignment horizontal="left" wrapText="1"/>
    </xf>
    <xf numFmtId="2" fontId="0" fillId="10" borderId="32" xfId="0" applyNumberFormat="1" applyFill="1" applyBorder="1" applyAlignment="1">
      <alignment horizontal="left"/>
    </xf>
    <xf numFmtId="164" fontId="0" fillId="10" borderId="4" xfId="0" applyNumberFormat="1" applyFill="1" applyBorder="1"/>
    <xf numFmtId="2" fontId="2" fillId="10" borderId="2" xfId="0" applyNumberFormat="1" applyFont="1" applyFill="1" applyBorder="1"/>
    <xf numFmtId="2" fontId="0" fillId="10" borderId="11" xfId="0" applyNumberFormat="1" applyFill="1" applyBorder="1"/>
    <xf numFmtId="2" fontId="0" fillId="10" borderId="27" xfId="0" applyNumberFormat="1" applyFill="1" applyBorder="1"/>
    <xf numFmtId="2" fontId="0" fillId="10" borderId="34" xfId="0" applyNumberFormat="1" applyFill="1" applyBorder="1" applyAlignment="1">
      <alignment horizontal="left"/>
    </xf>
    <xf numFmtId="164" fontId="0" fillId="10" borderId="35" xfId="0" applyNumberFormat="1" applyFill="1" applyBorder="1"/>
    <xf numFmtId="2" fontId="2" fillId="10" borderId="36" xfId="0" applyNumberFormat="1" applyFont="1" applyFill="1" applyBorder="1"/>
    <xf numFmtId="2" fontId="0" fillId="10" borderId="12" xfId="0" applyNumberFormat="1" applyFill="1" applyBorder="1"/>
    <xf numFmtId="2" fontId="0" fillId="10" borderId="37" xfId="0" applyNumberFormat="1" applyFill="1" applyBorder="1"/>
    <xf numFmtId="166" fontId="0" fillId="2" borderId="4" xfId="1" applyNumberFormat="1" applyFont="1" applyFill="1" applyBorder="1"/>
    <xf numFmtId="166" fontId="0" fillId="2" borderId="35" xfId="1" applyNumberFormat="1" applyFont="1" applyFill="1" applyBorder="1"/>
    <xf numFmtId="0" fontId="7" fillId="0" borderId="42" xfId="0" applyFont="1" applyBorder="1" applyAlignment="1"/>
    <xf numFmtId="0" fontId="0" fillId="0" borderId="39" xfId="0" applyBorder="1"/>
    <xf numFmtId="0" fontId="2" fillId="0" borderId="0" xfId="0" applyFont="1" applyFill="1"/>
    <xf numFmtId="4" fontId="0" fillId="0" borderId="0" xfId="0" applyNumberFormat="1" applyFill="1"/>
    <xf numFmtId="0" fontId="0" fillId="0" borderId="0" xfId="0" applyAlignment="1">
      <alignment horizontal="center"/>
    </xf>
    <xf numFmtId="0" fontId="1" fillId="7" borderId="55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2" fillId="2" borderId="60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4" fontId="0" fillId="2" borderId="61" xfId="0" applyNumberFormat="1" applyFill="1" applyBorder="1" applyAlignment="1">
      <alignment horizontal="center"/>
    </xf>
    <xf numFmtId="4" fontId="0" fillId="2" borderId="41" xfId="0" applyNumberFormat="1" applyFill="1" applyBorder="1" applyAlignment="1">
      <alignment horizontal="center"/>
    </xf>
    <xf numFmtId="4" fontId="0" fillId="2" borderId="50" xfId="0" applyNumberFormat="1" applyFill="1" applyBorder="1" applyAlignment="1">
      <alignment horizontal="center"/>
    </xf>
    <xf numFmtId="4" fontId="0" fillId="2" borderId="40" xfId="0" applyNumberFormat="1" applyFill="1" applyBorder="1" applyAlignment="1">
      <alignment horizontal="center"/>
    </xf>
    <xf numFmtId="0" fontId="1" fillId="2" borderId="5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2" fillId="10" borderId="7" xfId="0" applyFont="1" applyFill="1" applyBorder="1" applyAlignment="1">
      <alignment horizontal="center"/>
    </xf>
    <xf numFmtId="0" fontId="2" fillId="10" borderId="8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left"/>
    </xf>
    <xf numFmtId="0" fontId="2" fillId="10" borderId="4" xfId="0" applyFont="1" applyFill="1" applyBorder="1" applyAlignment="1">
      <alignment horizontal="left"/>
    </xf>
    <xf numFmtId="4" fontId="0" fillId="10" borderId="50" xfId="0" applyNumberFormat="1" applyFill="1" applyBorder="1" applyAlignment="1">
      <alignment horizontal="center"/>
    </xf>
    <xf numFmtId="4" fontId="0" fillId="10" borderId="40" xfId="0" applyNumberFormat="1" applyFill="1" applyBorder="1" applyAlignment="1">
      <alignment horizontal="center"/>
    </xf>
    <xf numFmtId="4" fontId="0" fillId="10" borderId="11" xfId="0" applyNumberFormat="1" applyFill="1" applyBorder="1" applyAlignment="1">
      <alignment horizontal="center"/>
    </xf>
    <xf numFmtId="4" fontId="0" fillId="10" borderId="27" xfId="0" applyNumberFormat="1" applyFill="1" applyBorder="1" applyAlignment="1">
      <alignment horizontal="center"/>
    </xf>
    <xf numFmtId="0" fontId="2" fillId="10" borderId="21" xfId="0" applyFont="1" applyFill="1" applyBorder="1" applyAlignment="1">
      <alignment horizontal="left"/>
    </xf>
    <xf numFmtId="0" fontId="2" fillId="10" borderId="18" xfId="0" applyFont="1" applyFill="1" applyBorder="1" applyAlignment="1">
      <alignment horizontal="left"/>
    </xf>
    <xf numFmtId="4" fontId="0" fillId="10" borderId="52" xfId="0" applyNumberFormat="1" applyFill="1" applyBorder="1" applyAlignment="1">
      <alignment horizontal="center"/>
    </xf>
    <xf numFmtId="4" fontId="0" fillId="10" borderId="59" xfId="0" applyNumberFormat="1" applyFill="1" applyBorder="1" applyAlignment="1">
      <alignment horizontal="center"/>
    </xf>
    <xf numFmtId="0" fontId="2" fillId="10" borderId="57" xfId="0" applyFont="1" applyFill="1" applyBorder="1" applyAlignment="1">
      <alignment horizontal="center"/>
    </xf>
    <xf numFmtId="0" fontId="2" fillId="10" borderId="58" xfId="0" applyFont="1" applyFill="1" applyBorder="1" applyAlignment="1">
      <alignment horizontal="center"/>
    </xf>
    <xf numFmtId="0" fontId="2" fillId="10" borderId="22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  <xf numFmtId="0" fontId="2" fillId="10" borderId="30" xfId="0" applyFont="1" applyFill="1" applyBorder="1" applyAlignment="1">
      <alignment horizontal="center"/>
    </xf>
    <xf numFmtId="0" fontId="1" fillId="10" borderId="55" xfId="0" applyFont="1" applyFill="1" applyBorder="1" applyAlignment="1">
      <alignment horizontal="center"/>
    </xf>
    <xf numFmtId="0" fontId="1" fillId="10" borderId="15" xfId="0" applyFont="1" applyFill="1" applyBorder="1" applyAlignment="1">
      <alignment horizontal="center"/>
    </xf>
    <xf numFmtId="0" fontId="1" fillId="10" borderId="13" xfId="0" applyFont="1" applyFill="1" applyBorder="1" applyAlignment="1">
      <alignment horizontal="center"/>
    </xf>
    <xf numFmtId="0" fontId="1" fillId="10" borderId="26" xfId="0" applyFont="1" applyFill="1" applyBorder="1" applyAlignment="1">
      <alignment horizontal="center"/>
    </xf>
    <xf numFmtId="0" fontId="1" fillId="9" borderId="55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1" fillId="9" borderId="26" xfId="0" applyFont="1" applyFill="1" applyBorder="1" applyAlignment="1">
      <alignment horizontal="center"/>
    </xf>
    <xf numFmtId="0" fontId="6" fillId="10" borderId="16" xfId="0" applyFont="1" applyFill="1" applyBorder="1" applyAlignment="1">
      <alignment horizontal="center" wrapText="1"/>
    </xf>
    <xf numFmtId="0" fontId="6" fillId="10" borderId="10" xfId="0" applyFont="1" applyFill="1" applyBorder="1" applyAlignment="1">
      <alignment horizontal="center" wrapText="1"/>
    </xf>
    <xf numFmtId="0" fontId="6" fillId="10" borderId="15" xfId="0" applyFont="1" applyFill="1" applyBorder="1" applyAlignment="1">
      <alignment horizontal="center" wrapText="1"/>
    </xf>
    <xf numFmtId="0" fontId="1" fillId="10" borderId="55" xfId="0" applyFont="1" applyFill="1" applyBorder="1" applyAlignment="1">
      <alignment horizontal="center" wrapText="1"/>
    </xf>
    <xf numFmtId="0" fontId="1" fillId="10" borderId="15" xfId="0" applyFont="1" applyFill="1" applyBorder="1" applyAlignment="1">
      <alignment horizontal="center" wrapText="1"/>
    </xf>
    <xf numFmtId="0" fontId="1" fillId="10" borderId="14" xfId="0" applyFont="1" applyFill="1" applyBorder="1" applyAlignment="1">
      <alignment horizontal="center" wrapText="1"/>
    </xf>
    <xf numFmtId="0" fontId="1" fillId="10" borderId="38" xfId="0" applyFont="1" applyFill="1" applyBorder="1" applyAlignment="1">
      <alignment horizontal="center" wrapText="1"/>
    </xf>
    <xf numFmtId="0" fontId="2" fillId="9" borderId="21" xfId="0" applyFont="1" applyFill="1" applyBorder="1" applyAlignment="1">
      <alignment horizontal="left"/>
    </xf>
    <xf numFmtId="0" fontId="2" fillId="9" borderId="18" xfId="0" applyFont="1" applyFill="1" applyBorder="1" applyAlignment="1">
      <alignment horizontal="left"/>
    </xf>
    <xf numFmtId="4" fontId="0" fillId="9" borderId="52" xfId="0" applyNumberFormat="1" applyFill="1" applyBorder="1" applyAlignment="1">
      <alignment horizontal="center"/>
    </xf>
    <xf numFmtId="4" fontId="0" fillId="9" borderId="59" xfId="0" applyNumberFormat="1" applyFill="1" applyBorder="1" applyAlignment="1">
      <alignment horizontal="center"/>
    </xf>
    <xf numFmtId="4" fontId="0" fillId="9" borderId="11" xfId="0" applyNumberFormat="1" applyFill="1" applyBorder="1" applyAlignment="1">
      <alignment horizontal="center"/>
    </xf>
    <xf numFmtId="4" fontId="0" fillId="9" borderId="27" xfId="0" applyNumberForma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0" fontId="2" fillId="9" borderId="57" xfId="0" applyFont="1" applyFill="1" applyBorder="1" applyAlignment="1">
      <alignment horizontal="center"/>
    </xf>
    <xf numFmtId="0" fontId="2" fillId="9" borderId="58" xfId="0" applyFont="1" applyFill="1" applyBorder="1" applyAlignment="1">
      <alignment horizontal="center"/>
    </xf>
    <xf numFmtId="0" fontId="2" fillId="9" borderId="22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2" fillId="9" borderId="30" xfId="0" applyFont="1" applyFill="1" applyBorder="1" applyAlignment="1">
      <alignment horizontal="center"/>
    </xf>
    <xf numFmtId="4" fontId="0" fillId="9" borderId="50" xfId="0" applyNumberFormat="1" applyFill="1" applyBorder="1" applyAlignment="1">
      <alignment horizontal="center"/>
    </xf>
    <xf numFmtId="4" fontId="0" fillId="9" borderId="40" xfId="0" applyNumberFormat="1" applyFill="1" applyBorder="1" applyAlignment="1">
      <alignment horizontal="center"/>
    </xf>
    <xf numFmtId="0" fontId="2" fillId="9" borderId="2" xfId="0" applyFont="1" applyFill="1" applyBorder="1" applyAlignment="1">
      <alignment horizontal="left"/>
    </xf>
    <xf numFmtId="0" fontId="2" fillId="9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4" fontId="0" fillId="4" borderId="50" xfId="0" applyNumberFormat="1" applyFill="1" applyBorder="1" applyAlignment="1">
      <alignment horizontal="center"/>
    </xf>
    <xf numFmtId="4" fontId="0" fillId="4" borderId="40" xfId="0" applyNumberFormat="1" applyFill="1" applyBorder="1" applyAlignment="1">
      <alignment horizontal="center"/>
    </xf>
    <xf numFmtId="4" fontId="0" fillId="4" borderId="11" xfId="0" applyNumberFormat="1" applyFill="1" applyBorder="1" applyAlignment="1">
      <alignment horizontal="center"/>
    </xf>
    <xf numFmtId="4" fontId="0" fillId="4" borderId="27" xfId="0" applyNumberForma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" fontId="0" fillId="2" borderId="11" xfId="0" applyNumberFormat="1" applyFill="1" applyBorder="1" applyAlignment="1">
      <alignment horizontal="center"/>
    </xf>
    <xf numFmtId="4" fontId="0" fillId="2" borderId="27" xfId="0" applyNumberFormat="1" applyFill="1" applyBorder="1" applyAlignment="1">
      <alignment horizontal="center"/>
    </xf>
    <xf numFmtId="4" fontId="2" fillId="3" borderId="2" xfId="0" applyNumberFormat="1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4" fontId="0" fillId="3" borderId="50" xfId="0" applyNumberFormat="1" applyFill="1" applyBorder="1" applyAlignment="1">
      <alignment horizontal="center"/>
    </xf>
    <xf numFmtId="4" fontId="0" fillId="3" borderId="40" xfId="0" applyNumberFormat="1" applyFill="1" applyBorder="1" applyAlignment="1">
      <alignment horizontal="center"/>
    </xf>
    <xf numFmtId="4" fontId="0" fillId="3" borderId="11" xfId="0" applyNumberFormat="1" applyFill="1" applyBorder="1" applyAlignment="1">
      <alignment horizontal="center"/>
    </xf>
    <xf numFmtId="4" fontId="0" fillId="3" borderId="27" xfId="0" applyNumberFormat="1" applyFill="1" applyBorder="1" applyAlignment="1">
      <alignment horizontal="center"/>
    </xf>
    <xf numFmtId="4" fontId="2" fillId="7" borderId="2" xfId="0" applyNumberFormat="1" applyFont="1" applyFill="1" applyBorder="1" applyAlignment="1">
      <alignment horizontal="left"/>
    </xf>
    <xf numFmtId="0" fontId="2" fillId="7" borderId="4" xfId="0" applyFont="1" applyFill="1" applyBorder="1" applyAlignment="1">
      <alignment horizontal="left"/>
    </xf>
    <xf numFmtId="4" fontId="0" fillId="7" borderId="50" xfId="0" applyNumberFormat="1" applyFill="1" applyBorder="1" applyAlignment="1">
      <alignment horizontal="center"/>
    </xf>
    <xf numFmtId="4" fontId="0" fillId="7" borderId="40" xfId="0" applyNumberFormat="1" applyFill="1" applyBorder="1" applyAlignment="1">
      <alignment horizontal="center"/>
    </xf>
    <xf numFmtId="4" fontId="0" fillId="7" borderId="11" xfId="0" applyNumberFormat="1" applyFill="1" applyBorder="1" applyAlignment="1">
      <alignment horizontal="center"/>
    </xf>
    <xf numFmtId="0" fontId="2" fillId="7" borderId="22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7" borderId="30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" fontId="2" fillId="7" borderId="21" xfId="0" applyNumberFormat="1" applyFont="1" applyFill="1" applyBorder="1" applyAlignment="1">
      <alignment horizontal="left"/>
    </xf>
    <xf numFmtId="0" fontId="2" fillId="7" borderId="18" xfId="0" applyFont="1" applyFill="1" applyBorder="1" applyAlignment="1">
      <alignment horizontal="left"/>
    </xf>
    <xf numFmtId="4" fontId="0" fillId="7" borderId="52" xfId="0" applyNumberFormat="1" applyFill="1" applyBorder="1" applyAlignment="1">
      <alignment horizontal="center"/>
    </xf>
    <xf numFmtId="4" fontId="0" fillId="7" borderId="59" xfId="0" applyNumberFormat="1" applyFill="1" applyBorder="1" applyAlignment="1">
      <alignment horizontal="center"/>
    </xf>
    <xf numFmtId="4" fontId="0" fillId="7" borderId="27" xfId="0" applyNumberForma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left"/>
    </xf>
    <xf numFmtId="0" fontId="2" fillId="4" borderId="18" xfId="0" applyFont="1" applyFill="1" applyBorder="1" applyAlignment="1">
      <alignment horizontal="left"/>
    </xf>
    <xf numFmtId="4" fontId="0" fillId="4" borderId="52" xfId="0" applyNumberFormat="1" applyFill="1" applyBorder="1" applyAlignment="1">
      <alignment horizontal="center"/>
    </xf>
    <xf numFmtId="4" fontId="0" fillId="4" borderId="59" xfId="0" applyNumberForma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6" fillId="7" borderId="16" xfId="0" applyFont="1" applyFill="1" applyBorder="1" applyAlignment="1">
      <alignment horizontal="center" wrapText="1"/>
    </xf>
    <xf numFmtId="0" fontId="6" fillId="7" borderId="10" xfId="0" applyFont="1" applyFill="1" applyBorder="1" applyAlignment="1">
      <alignment horizontal="center" wrapText="1"/>
    </xf>
    <xf numFmtId="0" fontId="6" fillId="7" borderId="15" xfId="0" applyFont="1" applyFill="1" applyBorder="1" applyAlignment="1">
      <alignment horizontal="center" wrapText="1"/>
    </xf>
    <xf numFmtId="0" fontId="1" fillId="7" borderId="55" xfId="0" applyFont="1" applyFill="1" applyBorder="1" applyAlignment="1">
      <alignment horizontal="center" wrapText="1"/>
    </xf>
    <xf numFmtId="0" fontId="1" fillId="7" borderId="15" xfId="0" applyFont="1" applyFill="1" applyBorder="1" applyAlignment="1">
      <alignment horizontal="center" wrapText="1"/>
    </xf>
    <xf numFmtId="0" fontId="1" fillId="7" borderId="14" xfId="0" applyFont="1" applyFill="1" applyBorder="1" applyAlignment="1">
      <alignment horizontal="center" wrapText="1"/>
    </xf>
    <xf numFmtId="0" fontId="1" fillId="7" borderId="38" xfId="0" applyFont="1" applyFill="1" applyBorder="1" applyAlignment="1">
      <alignment horizontal="center" wrapText="1"/>
    </xf>
    <xf numFmtId="0" fontId="1" fillId="3" borderId="5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2" fillId="3" borderId="57" xfId="0" applyFont="1" applyFill="1" applyBorder="1" applyAlignment="1">
      <alignment horizontal="center"/>
    </xf>
    <xf numFmtId="0" fontId="2" fillId="3" borderId="5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2" fillId="4" borderId="58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1" fillId="4" borderId="5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6" fillId="9" borderId="16" xfId="0" applyFont="1" applyFill="1" applyBorder="1" applyAlignment="1">
      <alignment horizontal="center" wrapText="1"/>
    </xf>
    <xf numFmtId="0" fontId="6" fillId="9" borderId="10" xfId="0" applyFont="1" applyFill="1" applyBorder="1" applyAlignment="1">
      <alignment horizontal="center" wrapText="1"/>
    </xf>
    <xf numFmtId="0" fontId="6" fillId="9" borderId="15" xfId="0" applyFont="1" applyFill="1" applyBorder="1" applyAlignment="1">
      <alignment horizontal="center" wrapText="1"/>
    </xf>
    <xf numFmtId="0" fontId="1" fillId="9" borderId="55" xfId="0" applyFont="1" applyFill="1" applyBorder="1" applyAlignment="1">
      <alignment horizontal="center" wrapText="1"/>
    </xf>
    <xf numFmtId="0" fontId="1" fillId="9" borderId="15" xfId="0" applyFont="1" applyFill="1" applyBorder="1" applyAlignment="1">
      <alignment horizontal="center" wrapText="1"/>
    </xf>
    <xf numFmtId="0" fontId="1" fillId="9" borderId="14" xfId="0" applyFont="1" applyFill="1" applyBorder="1" applyAlignment="1">
      <alignment horizontal="center" wrapText="1"/>
    </xf>
    <xf numFmtId="0" fontId="1" fillId="9" borderId="38" xfId="0" applyFont="1" applyFill="1" applyBorder="1" applyAlignment="1">
      <alignment horizontal="center" wrapText="1"/>
    </xf>
    <xf numFmtId="0" fontId="6" fillId="4" borderId="16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wrapText="1"/>
    </xf>
    <xf numFmtId="0" fontId="6" fillId="4" borderId="15" xfId="0" applyFont="1" applyFill="1" applyBorder="1" applyAlignment="1">
      <alignment horizontal="center" wrapText="1"/>
    </xf>
    <xf numFmtId="0" fontId="1" fillId="4" borderId="55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 wrapText="1"/>
    </xf>
    <xf numFmtId="0" fontId="1" fillId="4" borderId="38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/>
    </xf>
    <xf numFmtId="0" fontId="2" fillId="7" borderId="7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57" xfId="0" applyFont="1" applyFill="1" applyBorder="1" applyAlignment="1">
      <alignment horizontal="center"/>
    </xf>
    <xf numFmtId="0" fontId="2" fillId="7" borderId="58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left"/>
    </xf>
    <xf numFmtId="4" fontId="0" fillId="3" borderId="52" xfId="0" applyNumberFormat="1" applyFill="1" applyBorder="1" applyAlignment="1">
      <alignment horizontal="center"/>
    </xf>
    <xf numFmtId="4" fontId="0" fillId="3" borderId="59" xfId="0" applyNumberFormat="1" applyFill="1" applyBorder="1" applyAlignment="1">
      <alignment horizontal="center"/>
    </xf>
    <xf numFmtId="0" fontId="6" fillId="3" borderId="16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 wrapText="1"/>
    </xf>
    <xf numFmtId="0" fontId="1" fillId="3" borderId="55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/>
    </xf>
    <xf numFmtId="0" fontId="1" fillId="2" borderId="56" xfId="0" applyFont="1" applyFill="1" applyBorder="1" applyAlignment="1">
      <alignment horizontal="center" wrapText="1"/>
    </xf>
    <xf numFmtId="4" fontId="0" fillId="2" borderId="20" xfId="0" applyNumberFormat="1" applyFill="1" applyBorder="1" applyAlignment="1">
      <alignment horizontal="center"/>
    </xf>
    <xf numFmtId="4" fontId="0" fillId="2" borderId="28" xfId="0" applyNumberForma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6" fillId="2" borderId="16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4" fontId="0" fillId="10" borderId="12" xfId="0" applyNumberFormat="1" applyFill="1" applyBorder="1" applyAlignment="1">
      <alignment horizontal="center"/>
    </xf>
    <xf numFmtId="4" fontId="0" fillId="9" borderId="12" xfId="0" applyNumberFormat="1" applyFill="1" applyBorder="1" applyAlignment="1">
      <alignment horizontal="center"/>
    </xf>
    <xf numFmtId="0" fontId="1" fillId="2" borderId="38" xfId="0" applyFont="1" applyFill="1" applyBorder="1" applyAlignment="1">
      <alignment horizontal="center" wrapText="1"/>
    </xf>
    <xf numFmtId="4" fontId="0" fillId="3" borderId="51" xfId="0" applyNumberFormat="1" applyFill="1" applyBorder="1" applyAlignment="1">
      <alignment horizontal="center"/>
    </xf>
    <xf numFmtId="4" fontId="0" fillId="3" borderId="53" xfId="0" applyNumberFormat="1" applyFill="1" applyBorder="1" applyAlignment="1">
      <alignment horizontal="center"/>
    </xf>
    <xf numFmtId="4" fontId="0" fillId="4" borderId="12" xfId="0" applyNumberForma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CC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opLeftCell="A13" workbookViewId="0">
      <selection activeCell="J21" sqref="J21"/>
    </sheetView>
  </sheetViews>
  <sheetFormatPr defaultRowHeight="13.2" x14ac:dyDescent="0.25"/>
  <cols>
    <col min="1" max="1" width="28.109375" bestFit="1" customWidth="1"/>
    <col min="2" max="2" width="12.88671875" bestFit="1" customWidth="1"/>
    <col min="3" max="3" width="12.5546875" bestFit="1" customWidth="1"/>
    <col min="4" max="4" width="1.109375" customWidth="1"/>
    <col min="5" max="5" width="14" bestFit="1" customWidth="1"/>
    <col min="6" max="6" width="14.109375" bestFit="1" customWidth="1"/>
    <col min="8" max="8" width="9.109375" bestFit="1" customWidth="1"/>
    <col min="10" max="10" width="10" bestFit="1" customWidth="1"/>
    <col min="11" max="11" width="14" bestFit="1" customWidth="1"/>
    <col min="12" max="12" width="14.109375" bestFit="1" customWidth="1"/>
    <col min="13" max="13" width="9.109375" bestFit="1" customWidth="1"/>
  </cols>
  <sheetData>
    <row r="1" spans="1:13" x14ac:dyDescent="0.25">
      <c r="A1" s="1" t="s">
        <v>21</v>
      </c>
      <c r="B1" s="1" t="s">
        <v>85</v>
      </c>
    </row>
    <row r="2" spans="1:13" x14ac:dyDescent="0.25">
      <c r="B2" s="1" t="s">
        <v>40</v>
      </c>
      <c r="C2" s="1" t="s">
        <v>51</v>
      </c>
      <c r="D2" s="1"/>
      <c r="E2" s="1" t="s">
        <v>52</v>
      </c>
      <c r="F2" s="1" t="s">
        <v>50</v>
      </c>
    </row>
    <row r="3" spans="1:13" x14ac:dyDescent="0.25">
      <c r="A3" s="123" t="s">
        <v>59</v>
      </c>
      <c r="B3" s="5">
        <v>7188</v>
      </c>
      <c r="C3" s="5">
        <v>14376</v>
      </c>
      <c r="D3" s="5"/>
      <c r="E3" s="5">
        <v>12948</v>
      </c>
      <c r="F3" s="5">
        <v>20136</v>
      </c>
      <c r="H3">
        <f>SUM(B3/12)</f>
        <v>599</v>
      </c>
      <c r="I3">
        <f>SUM(C3/12)</f>
        <v>1198</v>
      </c>
      <c r="J3">
        <f>SUM(E3/12)</f>
        <v>1079</v>
      </c>
      <c r="K3">
        <f>SUM(F3/12)</f>
        <v>1678</v>
      </c>
      <c r="M3" s="2">
        <f>SUM(B3:F3)</f>
        <v>54648</v>
      </c>
    </row>
    <row r="4" spans="1:13" x14ac:dyDescent="0.25">
      <c r="A4" s="123" t="s">
        <v>60</v>
      </c>
      <c r="B4" s="2">
        <v>6828</v>
      </c>
      <c r="C4" s="2">
        <v>13668</v>
      </c>
      <c r="D4" s="2"/>
      <c r="E4" s="2">
        <v>12312</v>
      </c>
      <c r="F4" s="2">
        <v>19128</v>
      </c>
      <c r="H4">
        <f t="shared" ref="H4:H8" si="0">SUM(B4/12)</f>
        <v>569</v>
      </c>
      <c r="I4">
        <f t="shared" ref="I4:I8" si="1">SUM(C4/12)</f>
        <v>1139</v>
      </c>
      <c r="J4">
        <f t="shared" ref="J4:J8" si="2">SUM(E4/12)</f>
        <v>1026</v>
      </c>
      <c r="K4">
        <f t="shared" ref="K4:K8" si="3">SUM(F4/12)</f>
        <v>1594</v>
      </c>
      <c r="M4" s="2">
        <f t="shared" ref="M4:M8" si="4">SUM(B4:F4)</f>
        <v>51936</v>
      </c>
    </row>
    <row r="5" spans="1:13" x14ac:dyDescent="0.25">
      <c r="A5" s="123" t="s">
        <v>61</v>
      </c>
      <c r="B5" s="2">
        <v>6468</v>
      </c>
      <c r="C5" s="2">
        <v>12924</v>
      </c>
      <c r="D5" s="2"/>
      <c r="E5" s="2">
        <v>11628</v>
      </c>
      <c r="F5" s="2">
        <v>18084</v>
      </c>
      <c r="H5">
        <f t="shared" si="0"/>
        <v>539</v>
      </c>
      <c r="I5">
        <f t="shared" si="1"/>
        <v>1077</v>
      </c>
      <c r="J5">
        <f t="shared" si="2"/>
        <v>969</v>
      </c>
      <c r="K5">
        <f t="shared" si="3"/>
        <v>1507</v>
      </c>
      <c r="M5" s="2">
        <f t="shared" si="4"/>
        <v>49104</v>
      </c>
    </row>
    <row r="6" spans="1:13" x14ac:dyDescent="0.25">
      <c r="A6" s="123" t="s">
        <v>62</v>
      </c>
      <c r="B6" s="2">
        <v>5856</v>
      </c>
      <c r="C6" s="2">
        <v>11700</v>
      </c>
      <c r="D6" s="2"/>
      <c r="E6" s="2">
        <v>10536</v>
      </c>
      <c r="F6" s="2">
        <v>16380</v>
      </c>
      <c r="H6">
        <f t="shared" si="0"/>
        <v>488</v>
      </c>
      <c r="I6">
        <f t="shared" si="1"/>
        <v>975</v>
      </c>
      <c r="J6">
        <f t="shared" si="2"/>
        <v>878</v>
      </c>
      <c r="K6">
        <f t="shared" si="3"/>
        <v>1365</v>
      </c>
      <c r="M6" s="2">
        <f t="shared" si="4"/>
        <v>44472</v>
      </c>
    </row>
    <row r="7" spans="1:13" x14ac:dyDescent="0.25">
      <c r="A7" s="124" t="s">
        <v>63</v>
      </c>
      <c r="B7" s="2">
        <v>6168</v>
      </c>
      <c r="C7" s="2">
        <v>12348</v>
      </c>
      <c r="D7" s="2"/>
      <c r="E7" s="2">
        <v>11100</v>
      </c>
      <c r="F7" s="2">
        <v>17268</v>
      </c>
      <c r="H7">
        <f t="shared" si="0"/>
        <v>514</v>
      </c>
      <c r="I7">
        <f t="shared" si="1"/>
        <v>1029</v>
      </c>
      <c r="J7">
        <f t="shared" si="2"/>
        <v>925</v>
      </c>
      <c r="K7">
        <f t="shared" si="3"/>
        <v>1439</v>
      </c>
      <c r="M7" s="2">
        <f t="shared" si="4"/>
        <v>46884</v>
      </c>
    </row>
    <row r="8" spans="1:13" x14ac:dyDescent="0.25">
      <c r="A8" s="124" t="s">
        <v>64</v>
      </c>
      <c r="B8" s="2">
        <v>5424</v>
      </c>
      <c r="C8" s="2">
        <v>10836</v>
      </c>
      <c r="D8" s="2"/>
      <c r="E8" s="2">
        <v>9744</v>
      </c>
      <c r="F8" s="2">
        <v>15156</v>
      </c>
      <c r="H8">
        <f t="shared" si="0"/>
        <v>452</v>
      </c>
      <c r="I8">
        <f t="shared" si="1"/>
        <v>903</v>
      </c>
      <c r="J8">
        <f t="shared" si="2"/>
        <v>812</v>
      </c>
      <c r="K8">
        <f t="shared" si="3"/>
        <v>1263</v>
      </c>
      <c r="M8" s="2">
        <f t="shared" si="4"/>
        <v>41160</v>
      </c>
    </row>
    <row r="9" spans="1:13" x14ac:dyDescent="0.25">
      <c r="A9" t="s">
        <v>3</v>
      </c>
      <c r="B9" s="2">
        <v>764.4</v>
      </c>
      <c r="C9" s="2">
        <v>1352.4</v>
      </c>
      <c r="D9" s="2"/>
      <c r="E9" s="2">
        <v>1470</v>
      </c>
      <c r="F9" s="2">
        <v>2234.4</v>
      </c>
    </row>
    <row r="10" spans="1:13" x14ac:dyDescent="0.25">
      <c r="A10" t="s">
        <v>4</v>
      </c>
      <c r="B10" s="2">
        <v>216</v>
      </c>
      <c r="C10" s="2">
        <v>216</v>
      </c>
      <c r="D10" s="2"/>
      <c r="E10" s="2">
        <v>216</v>
      </c>
      <c r="F10" s="2">
        <v>216</v>
      </c>
    </row>
    <row r="11" spans="1:13" x14ac:dyDescent="0.25">
      <c r="A11" s="173" t="s">
        <v>65</v>
      </c>
      <c r="B11" s="57">
        <f>+B3+B$9+B$10</f>
        <v>8168.4</v>
      </c>
      <c r="C11" s="57">
        <f t="shared" ref="C11" si="5">+C3+C$9+C$10</f>
        <v>15944.4</v>
      </c>
      <c r="D11" s="174"/>
      <c r="E11" s="57">
        <f t="shared" ref="E11" si="6">+E3+E$9+E$10</f>
        <v>14634</v>
      </c>
      <c r="F11" s="57">
        <f t="shared" ref="F11:F16" si="7">+F3+F$9+F$10</f>
        <v>22586.400000000001</v>
      </c>
      <c r="H11" s="2">
        <f>SUM(B11:F11)</f>
        <v>61333.200000000004</v>
      </c>
    </row>
    <row r="12" spans="1:13" x14ac:dyDescent="0.25">
      <c r="A12" s="173" t="s">
        <v>66</v>
      </c>
      <c r="B12" s="57">
        <f t="shared" ref="B12:B16" si="8">+B4+B$9+B$10</f>
        <v>7808.4</v>
      </c>
      <c r="C12" s="57">
        <f t="shared" ref="C12" si="9">+C4+C$9+C$10</f>
        <v>15236.4</v>
      </c>
      <c r="D12" s="174"/>
      <c r="E12" s="57">
        <f t="shared" ref="E12" si="10">+E4+E$9+E$10</f>
        <v>13998</v>
      </c>
      <c r="F12" s="57">
        <f t="shared" si="7"/>
        <v>21578.400000000001</v>
      </c>
      <c r="H12" s="2">
        <f t="shared" ref="H12:H16" si="11">SUM(B12:F12)</f>
        <v>58621.200000000004</v>
      </c>
    </row>
    <row r="13" spans="1:13" x14ac:dyDescent="0.25">
      <c r="A13" s="173" t="s">
        <v>67</v>
      </c>
      <c r="B13" s="57">
        <f t="shared" si="8"/>
        <v>7448.4</v>
      </c>
      <c r="C13" s="57">
        <f t="shared" ref="C13" si="12">+C5+C$9+C$10</f>
        <v>14492.4</v>
      </c>
      <c r="D13" s="174"/>
      <c r="E13" s="57">
        <f t="shared" ref="E13" si="13">+E5+E$9+E$10</f>
        <v>13314</v>
      </c>
      <c r="F13" s="57">
        <f t="shared" si="7"/>
        <v>20534.400000000001</v>
      </c>
      <c r="H13" s="2">
        <f t="shared" si="11"/>
        <v>55789.200000000004</v>
      </c>
    </row>
    <row r="14" spans="1:13" x14ac:dyDescent="0.25">
      <c r="A14" s="173" t="s">
        <v>68</v>
      </c>
      <c r="B14" s="57">
        <f t="shared" si="8"/>
        <v>6836.4</v>
      </c>
      <c r="C14" s="57">
        <f t="shared" ref="C14:C16" si="14">+C6+C$9+C$10</f>
        <v>13268.4</v>
      </c>
      <c r="D14" s="174"/>
      <c r="E14" s="57">
        <f t="shared" ref="E14:E16" si="15">+E6+E$9+E$10</f>
        <v>12222</v>
      </c>
      <c r="F14" s="57">
        <f t="shared" si="7"/>
        <v>18830.400000000001</v>
      </c>
      <c r="H14" s="2">
        <f t="shared" si="11"/>
        <v>51157.2</v>
      </c>
    </row>
    <row r="15" spans="1:13" x14ac:dyDescent="0.25">
      <c r="A15" s="173" t="s">
        <v>69</v>
      </c>
      <c r="B15" s="57">
        <f t="shared" si="8"/>
        <v>7148.4</v>
      </c>
      <c r="C15" s="57">
        <f t="shared" si="14"/>
        <v>13916.4</v>
      </c>
      <c r="D15" s="174"/>
      <c r="E15" s="57">
        <f t="shared" si="15"/>
        <v>12786</v>
      </c>
      <c r="F15" s="57">
        <f t="shared" si="7"/>
        <v>19718.400000000001</v>
      </c>
      <c r="H15" s="2">
        <f t="shared" si="11"/>
        <v>53569.200000000004</v>
      </c>
    </row>
    <row r="16" spans="1:13" x14ac:dyDescent="0.25">
      <c r="A16" s="173" t="s">
        <v>70</v>
      </c>
      <c r="B16" s="57">
        <f t="shared" si="8"/>
        <v>6404.4</v>
      </c>
      <c r="C16" s="57">
        <f t="shared" si="14"/>
        <v>12404.4</v>
      </c>
      <c r="D16" s="174"/>
      <c r="E16" s="57">
        <f t="shared" si="15"/>
        <v>11430</v>
      </c>
      <c r="F16" s="57">
        <f t="shared" si="7"/>
        <v>17606.400000000001</v>
      </c>
      <c r="H16" s="2">
        <f t="shared" si="11"/>
        <v>47845.2</v>
      </c>
    </row>
    <row r="17" spans="1:6" x14ac:dyDescent="0.25">
      <c r="A17" s="1"/>
      <c r="B17" s="2"/>
      <c r="C17" s="2"/>
      <c r="D17" s="2"/>
      <c r="E17" s="2"/>
      <c r="F17" s="2"/>
    </row>
    <row r="18" spans="1:6" x14ac:dyDescent="0.25">
      <c r="A18" s="1"/>
      <c r="B18" s="2"/>
      <c r="C18" s="2"/>
      <c r="D18" s="2"/>
      <c r="E18" s="2"/>
      <c r="F18" s="2"/>
    </row>
    <row r="19" spans="1:6" x14ac:dyDescent="0.25">
      <c r="A19" s="1" t="s">
        <v>71</v>
      </c>
      <c r="B19" s="2">
        <f>+B3+$B$9</f>
        <v>7952.4</v>
      </c>
      <c r="C19" s="2">
        <f>+C3+$C$9</f>
        <v>15728.4</v>
      </c>
      <c r="D19" s="2"/>
      <c r="E19" s="2">
        <f>+E3+$E$9</f>
        <v>14418</v>
      </c>
      <c r="F19" s="2">
        <f>+F3+$F$9</f>
        <v>22370.400000000001</v>
      </c>
    </row>
    <row r="20" spans="1:6" x14ac:dyDescent="0.25">
      <c r="A20" s="1" t="s">
        <v>72</v>
      </c>
      <c r="B20" s="2">
        <f t="shared" ref="B20:B24" si="16">+B4+$B$9</f>
        <v>7592.4</v>
      </c>
      <c r="C20" s="2">
        <f t="shared" ref="C20:C24" si="17">+C4+$C$9</f>
        <v>15020.4</v>
      </c>
      <c r="D20" s="2"/>
      <c r="E20" s="2">
        <f t="shared" ref="E20:E24" si="18">+E4+$E$9</f>
        <v>13782</v>
      </c>
      <c r="F20" s="2">
        <f t="shared" ref="F20:F24" si="19">+F4+$F$9</f>
        <v>21362.400000000001</v>
      </c>
    </row>
    <row r="21" spans="1:6" x14ac:dyDescent="0.25">
      <c r="A21" s="1" t="s">
        <v>73</v>
      </c>
      <c r="B21" s="2">
        <f t="shared" si="16"/>
        <v>7232.4</v>
      </c>
      <c r="C21" s="2">
        <f t="shared" si="17"/>
        <v>14276.4</v>
      </c>
      <c r="D21" s="2"/>
      <c r="E21" s="2">
        <f t="shared" si="18"/>
        <v>13098</v>
      </c>
      <c r="F21" s="2">
        <f t="shared" si="19"/>
        <v>20318.400000000001</v>
      </c>
    </row>
    <row r="22" spans="1:6" x14ac:dyDescent="0.25">
      <c r="A22" s="1" t="s">
        <v>74</v>
      </c>
      <c r="B22" s="2">
        <f t="shared" si="16"/>
        <v>6620.4</v>
      </c>
      <c r="C22" s="2">
        <f t="shared" si="17"/>
        <v>13052.4</v>
      </c>
      <c r="D22" s="2"/>
      <c r="E22" s="2">
        <f t="shared" si="18"/>
        <v>12006</v>
      </c>
      <c r="F22" s="2">
        <f t="shared" si="19"/>
        <v>18614.400000000001</v>
      </c>
    </row>
    <row r="23" spans="1:6" x14ac:dyDescent="0.25">
      <c r="A23" s="1" t="s">
        <v>75</v>
      </c>
      <c r="B23" s="2">
        <f t="shared" si="16"/>
        <v>6932.4</v>
      </c>
      <c r="C23" s="2">
        <f t="shared" si="17"/>
        <v>13700.4</v>
      </c>
      <c r="D23" s="2"/>
      <c r="E23" s="2">
        <f t="shared" si="18"/>
        <v>12570</v>
      </c>
      <c r="F23" s="2">
        <f t="shared" si="19"/>
        <v>19502.400000000001</v>
      </c>
    </row>
    <row r="24" spans="1:6" x14ac:dyDescent="0.25">
      <c r="A24" s="1" t="s">
        <v>76</v>
      </c>
      <c r="B24" s="2">
        <f t="shared" si="16"/>
        <v>6188.4</v>
      </c>
      <c r="C24" s="2">
        <f t="shared" si="17"/>
        <v>12188.4</v>
      </c>
      <c r="D24" s="2"/>
      <c r="E24" s="2">
        <f t="shared" si="18"/>
        <v>11214</v>
      </c>
      <c r="F24" s="2">
        <f t="shared" si="19"/>
        <v>17390.400000000001</v>
      </c>
    </row>
    <row r="25" spans="1:6" x14ac:dyDescent="0.25">
      <c r="A25" s="1"/>
      <c r="B25" s="2"/>
      <c r="C25" s="2"/>
      <c r="D25" s="2"/>
      <c r="E25" s="2"/>
      <c r="F25" s="2"/>
    </row>
    <row r="26" spans="1:6" x14ac:dyDescent="0.25">
      <c r="A26" s="1"/>
      <c r="B26" s="2"/>
      <c r="C26" s="2"/>
      <c r="D26" s="2"/>
      <c r="E26" s="2"/>
      <c r="F26" s="2"/>
    </row>
    <row r="27" spans="1:6" x14ac:dyDescent="0.25">
      <c r="A27" s="1" t="s">
        <v>77</v>
      </c>
      <c r="B27" s="2">
        <f>+B3+$B$10</f>
        <v>7404</v>
      </c>
      <c r="C27" s="2">
        <f>+C3+$C$10</f>
        <v>14592</v>
      </c>
      <c r="D27" s="2"/>
      <c r="E27" s="2">
        <f>+E3+$E$10</f>
        <v>13164</v>
      </c>
      <c r="F27" s="2">
        <f>+F3+$F$10</f>
        <v>20352</v>
      </c>
    </row>
    <row r="28" spans="1:6" x14ac:dyDescent="0.25">
      <c r="A28" s="1" t="s">
        <v>78</v>
      </c>
      <c r="B28" s="2">
        <f t="shared" ref="B28:B32" si="20">+B4+$B$10</f>
        <v>7044</v>
      </c>
      <c r="C28" s="2">
        <f t="shared" ref="C28:C32" si="21">+C4+$C$10</f>
        <v>13884</v>
      </c>
      <c r="D28" s="2"/>
      <c r="E28" s="2">
        <f t="shared" ref="E28:E32" si="22">+E4+$E$10</f>
        <v>12528</v>
      </c>
      <c r="F28" s="2">
        <f t="shared" ref="F28:F32" si="23">+F4+$F$10</f>
        <v>19344</v>
      </c>
    </row>
    <row r="29" spans="1:6" x14ac:dyDescent="0.25">
      <c r="A29" s="1" t="s">
        <v>79</v>
      </c>
      <c r="B29" s="2">
        <f t="shared" si="20"/>
        <v>6684</v>
      </c>
      <c r="C29" s="2">
        <f t="shared" si="21"/>
        <v>13140</v>
      </c>
      <c r="D29" s="2"/>
      <c r="E29" s="2">
        <f t="shared" si="22"/>
        <v>11844</v>
      </c>
      <c r="F29" s="2">
        <f t="shared" si="23"/>
        <v>18300</v>
      </c>
    </row>
    <row r="30" spans="1:6" x14ac:dyDescent="0.25">
      <c r="A30" s="1" t="s">
        <v>80</v>
      </c>
      <c r="B30" s="2">
        <f t="shared" si="20"/>
        <v>6072</v>
      </c>
      <c r="C30" s="2">
        <f t="shared" si="21"/>
        <v>11916</v>
      </c>
      <c r="D30" s="2"/>
      <c r="E30" s="2">
        <f t="shared" si="22"/>
        <v>10752</v>
      </c>
      <c r="F30" s="2">
        <f t="shared" si="23"/>
        <v>16596</v>
      </c>
    </row>
    <row r="31" spans="1:6" x14ac:dyDescent="0.25">
      <c r="A31" s="1" t="s">
        <v>81</v>
      </c>
      <c r="B31" s="2">
        <f t="shared" si="20"/>
        <v>6384</v>
      </c>
      <c r="C31" s="2">
        <f t="shared" si="21"/>
        <v>12564</v>
      </c>
      <c r="D31" s="2"/>
      <c r="E31" s="2">
        <f t="shared" si="22"/>
        <v>11316</v>
      </c>
      <c r="F31" s="2">
        <f t="shared" si="23"/>
        <v>17484</v>
      </c>
    </row>
    <row r="32" spans="1:6" x14ac:dyDescent="0.25">
      <c r="A32" s="1" t="s">
        <v>82</v>
      </c>
      <c r="B32" s="2">
        <f t="shared" si="20"/>
        <v>5640</v>
      </c>
      <c r="C32" s="2">
        <f t="shared" si="21"/>
        <v>11052</v>
      </c>
      <c r="D32" s="2"/>
      <c r="E32" s="2">
        <f t="shared" si="22"/>
        <v>9960</v>
      </c>
      <c r="F32" s="2">
        <f t="shared" si="23"/>
        <v>15372</v>
      </c>
    </row>
    <row r="33" spans="1:13" x14ac:dyDescent="0.25">
      <c r="A33" s="1"/>
      <c r="B33" s="2"/>
      <c r="C33" s="2"/>
      <c r="D33" s="2"/>
      <c r="E33" s="2"/>
      <c r="F33" s="2"/>
    </row>
    <row r="34" spans="1:13" x14ac:dyDescent="0.25">
      <c r="A34" s="1" t="s">
        <v>18</v>
      </c>
      <c r="B34" s="2">
        <f>SUM(B9+B10)</f>
        <v>980.4</v>
      </c>
      <c r="C34" s="2">
        <f t="shared" ref="C34:F34" si="24">SUM(C9+C10)</f>
        <v>1568.4</v>
      </c>
      <c r="D34" s="2">
        <f t="shared" si="24"/>
        <v>0</v>
      </c>
      <c r="E34" s="2">
        <f t="shared" si="24"/>
        <v>1686</v>
      </c>
      <c r="F34" s="2">
        <f t="shared" si="24"/>
        <v>2450.4</v>
      </c>
    </row>
    <row r="35" spans="1:13" x14ac:dyDescent="0.25">
      <c r="B35" s="2"/>
      <c r="C35" s="2"/>
      <c r="D35" s="2"/>
    </row>
    <row r="36" spans="1:13" x14ac:dyDescent="0.25">
      <c r="A36" t="s">
        <v>7</v>
      </c>
      <c r="B36" s="4">
        <v>12</v>
      </c>
      <c r="C36" s="4"/>
      <c r="D36" s="4"/>
    </row>
    <row r="37" spans="1:13" x14ac:dyDescent="0.25">
      <c r="A37" t="s">
        <v>8</v>
      </c>
      <c r="B37" s="4">
        <v>11</v>
      </c>
      <c r="C37" s="4"/>
      <c r="D37" s="4"/>
    </row>
    <row r="38" spans="1:13" x14ac:dyDescent="0.25">
      <c r="A38" s="1" t="s">
        <v>28</v>
      </c>
      <c r="B38" s="4">
        <v>10</v>
      </c>
      <c r="C38" s="4"/>
      <c r="D38" s="4"/>
    </row>
    <row r="39" spans="1:13" x14ac:dyDescent="0.25">
      <c r="A39" s="1" t="s">
        <v>19</v>
      </c>
      <c r="B39" s="4">
        <v>7</v>
      </c>
      <c r="C39" s="4"/>
      <c r="D39" s="4"/>
    </row>
    <row r="40" spans="1:13" x14ac:dyDescent="0.25">
      <c r="A40" s="1" t="s">
        <v>20</v>
      </c>
      <c r="B40" s="4">
        <v>8</v>
      </c>
      <c r="C40" s="4"/>
      <c r="D40" s="4"/>
    </row>
    <row r="45" spans="1:13" x14ac:dyDescent="0.25">
      <c r="A45" s="1" t="s">
        <v>22</v>
      </c>
      <c r="G45" t="s">
        <v>37</v>
      </c>
    </row>
    <row r="46" spans="1:13" x14ac:dyDescent="0.25">
      <c r="B46" s="175" t="s">
        <v>35</v>
      </c>
      <c r="C46" s="175"/>
      <c r="D46" s="175"/>
      <c r="E46" s="175"/>
      <c r="G46">
        <v>12</v>
      </c>
      <c r="H46" s="175" t="s">
        <v>36</v>
      </c>
      <c r="I46" s="175"/>
      <c r="J46" s="175"/>
      <c r="K46" s="175"/>
      <c r="L46" s="175"/>
    </row>
    <row r="47" spans="1:13" x14ac:dyDescent="0.25">
      <c r="B47" s="1" t="s">
        <v>16</v>
      </c>
      <c r="C47" s="1" t="s">
        <v>47</v>
      </c>
      <c r="D47" s="1" t="s">
        <v>48</v>
      </c>
      <c r="E47" s="1" t="s">
        <v>49</v>
      </c>
      <c r="F47" s="1" t="s">
        <v>17</v>
      </c>
      <c r="H47" s="1" t="s">
        <v>16</v>
      </c>
      <c r="I47" s="1" t="s">
        <v>47</v>
      </c>
      <c r="J47" s="1" t="s">
        <v>48</v>
      </c>
      <c r="K47" s="1" t="s">
        <v>49</v>
      </c>
      <c r="L47" s="1" t="s">
        <v>17</v>
      </c>
    </row>
    <row r="48" spans="1:13" x14ac:dyDescent="0.25">
      <c r="A48" t="s">
        <v>32</v>
      </c>
      <c r="B48" s="56">
        <f t="shared" ref="B48:F49" si="25">+H48*$G$46</f>
        <v>4500</v>
      </c>
      <c r="C48" s="56">
        <v>9450</v>
      </c>
      <c r="D48" s="56">
        <f t="shared" si="25"/>
        <v>8100</v>
      </c>
      <c r="E48" s="56">
        <v>8100</v>
      </c>
      <c r="F48" s="56">
        <f t="shared" si="25"/>
        <v>13500</v>
      </c>
      <c r="H48" s="56">
        <v>375</v>
      </c>
      <c r="I48" s="56">
        <v>787.5</v>
      </c>
      <c r="J48" s="56">
        <v>675</v>
      </c>
      <c r="K48" s="56">
        <v>675</v>
      </c>
      <c r="L48" s="56">
        <v>1125</v>
      </c>
      <c r="M48" t="s">
        <v>58</v>
      </c>
    </row>
    <row r="49" spans="1:13" x14ac:dyDescent="0.25">
      <c r="A49" t="s">
        <v>33</v>
      </c>
      <c r="B49" s="56">
        <f t="shared" si="25"/>
        <v>4500</v>
      </c>
      <c r="C49" s="56">
        <v>9450</v>
      </c>
      <c r="D49" s="56">
        <f t="shared" si="25"/>
        <v>8100</v>
      </c>
      <c r="E49" s="56">
        <v>8100</v>
      </c>
      <c r="F49" s="56">
        <f t="shared" si="25"/>
        <v>13500</v>
      </c>
      <c r="H49" s="56">
        <v>375</v>
      </c>
      <c r="I49" s="56">
        <v>787.5</v>
      </c>
      <c r="J49" s="56">
        <v>675</v>
      </c>
      <c r="K49" s="56">
        <v>675</v>
      </c>
      <c r="L49" s="56">
        <v>1125</v>
      </c>
      <c r="M49" t="s">
        <v>58</v>
      </c>
    </row>
    <row r="50" spans="1:13" x14ac:dyDescent="0.25">
      <c r="B50" s="56"/>
      <c r="C50" s="56"/>
      <c r="D50" s="56"/>
      <c r="E50" s="56"/>
      <c r="F50" s="56"/>
      <c r="H50" s="56"/>
      <c r="I50" s="56"/>
      <c r="J50" s="56"/>
      <c r="K50" s="56"/>
      <c r="L50" s="56"/>
    </row>
    <row r="51" spans="1:13" x14ac:dyDescent="0.25">
      <c r="B51" s="56"/>
      <c r="C51" s="56"/>
      <c r="D51" s="56"/>
      <c r="E51" s="56"/>
      <c r="F51" s="56"/>
      <c r="H51" s="56"/>
      <c r="I51" s="56"/>
      <c r="J51" s="56"/>
      <c r="K51" s="56"/>
      <c r="L51" s="56"/>
    </row>
    <row r="52" spans="1:13" x14ac:dyDescent="0.25">
      <c r="B52" s="56"/>
      <c r="C52" s="56"/>
      <c r="D52" s="56"/>
      <c r="E52" s="56"/>
      <c r="F52" s="56"/>
      <c r="H52" s="56"/>
      <c r="I52" s="56"/>
      <c r="J52" s="56"/>
      <c r="K52" s="56"/>
      <c r="L52" s="56"/>
    </row>
    <row r="53" spans="1:13" x14ac:dyDescent="0.25">
      <c r="B53" s="56"/>
      <c r="C53" s="56"/>
      <c r="D53" s="56"/>
      <c r="E53" s="56"/>
      <c r="F53" s="56"/>
      <c r="H53" s="56"/>
      <c r="I53" s="56"/>
      <c r="J53" s="56"/>
      <c r="K53" s="56"/>
      <c r="L53" s="56"/>
    </row>
    <row r="54" spans="1:13" x14ac:dyDescent="0.25">
      <c r="B54" s="56"/>
      <c r="C54" s="56"/>
      <c r="D54" s="56"/>
      <c r="E54" s="56"/>
      <c r="F54" s="56"/>
      <c r="H54" s="57"/>
      <c r="I54" s="57"/>
      <c r="J54" s="57"/>
      <c r="K54" s="57"/>
      <c r="L54" s="57"/>
    </row>
    <row r="55" spans="1:13" x14ac:dyDescent="0.25">
      <c r="B55" s="56"/>
      <c r="C55" s="56"/>
      <c r="D55" s="56"/>
      <c r="E55" s="56"/>
      <c r="F55" s="56"/>
      <c r="H55" s="57"/>
      <c r="I55" s="57"/>
      <c r="J55" s="57"/>
      <c r="K55" s="57"/>
      <c r="L55" s="57"/>
    </row>
    <row r="56" spans="1:13" x14ac:dyDescent="0.25">
      <c r="A56" s="1" t="s">
        <v>25</v>
      </c>
      <c r="B56" s="1" t="s">
        <v>1</v>
      </c>
      <c r="C56" s="1" t="s">
        <v>15</v>
      </c>
      <c r="D56" s="1" t="s">
        <v>11</v>
      </c>
      <c r="E56" s="1" t="s">
        <v>12</v>
      </c>
    </row>
    <row r="57" spans="1:13" x14ac:dyDescent="0.25">
      <c r="B57" s="1" t="s">
        <v>24</v>
      </c>
      <c r="C57" s="2">
        <v>8</v>
      </c>
      <c r="D57" s="1" t="s">
        <v>24</v>
      </c>
      <c r="E57" s="2">
        <v>7</v>
      </c>
    </row>
    <row r="58" spans="1:13" x14ac:dyDescent="0.25">
      <c r="A58" s="1"/>
      <c r="B58" s="6">
        <f t="shared" ref="B58:B66" si="26">+C58/$C$57</f>
        <v>1</v>
      </c>
      <c r="C58" s="4">
        <v>8</v>
      </c>
      <c r="D58" s="7">
        <f t="shared" ref="D58:D65" si="27">+E58/$E$57</f>
        <v>1</v>
      </c>
      <c r="E58" s="4">
        <v>7</v>
      </c>
    </row>
    <row r="59" spans="1:13" x14ac:dyDescent="0.25">
      <c r="A59" s="1"/>
      <c r="B59" s="6">
        <f t="shared" si="26"/>
        <v>0.9375</v>
      </c>
      <c r="C59" s="2">
        <v>7.5</v>
      </c>
      <c r="D59" s="7">
        <f t="shared" si="27"/>
        <v>0.9285714285714286</v>
      </c>
      <c r="E59" s="4">
        <v>6.5</v>
      </c>
    </row>
    <row r="60" spans="1:13" x14ac:dyDescent="0.25">
      <c r="A60" s="1"/>
      <c r="B60" s="6">
        <f>+C60/$C$57</f>
        <v>0.875</v>
      </c>
      <c r="C60" s="2">
        <v>7</v>
      </c>
      <c r="D60" s="7">
        <f t="shared" si="27"/>
        <v>0.8571428571428571</v>
      </c>
      <c r="E60" s="4">
        <v>6</v>
      </c>
    </row>
    <row r="61" spans="1:13" x14ac:dyDescent="0.25">
      <c r="B61" s="6">
        <f t="shared" si="26"/>
        <v>0.8125</v>
      </c>
      <c r="C61" s="2">
        <v>6.5</v>
      </c>
      <c r="D61" s="7">
        <f t="shared" si="27"/>
        <v>0.7857142857142857</v>
      </c>
      <c r="E61" s="4">
        <v>5.5</v>
      </c>
    </row>
    <row r="62" spans="1:13" x14ac:dyDescent="0.25">
      <c r="B62" s="6">
        <f t="shared" si="26"/>
        <v>0.75</v>
      </c>
      <c r="C62" s="2">
        <v>6</v>
      </c>
      <c r="D62" s="7">
        <f t="shared" si="27"/>
        <v>0.7142857142857143</v>
      </c>
      <c r="E62" s="4">
        <v>5</v>
      </c>
    </row>
    <row r="63" spans="1:13" x14ac:dyDescent="0.25">
      <c r="B63" s="6">
        <f t="shared" si="26"/>
        <v>0.6875</v>
      </c>
      <c r="C63" s="2">
        <v>5.5</v>
      </c>
      <c r="D63" s="7">
        <f t="shared" si="27"/>
        <v>0.6428571428571429</v>
      </c>
      <c r="E63" s="4">
        <v>4.5</v>
      </c>
    </row>
    <row r="64" spans="1:13" x14ac:dyDescent="0.25">
      <c r="B64" s="6">
        <f t="shared" si="26"/>
        <v>0.625</v>
      </c>
      <c r="C64" s="2">
        <v>5</v>
      </c>
      <c r="D64" s="7">
        <f t="shared" si="27"/>
        <v>0.5714285714285714</v>
      </c>
      <c r="E64" s="4">
        <v>4</v>
      </c>
    </row>
    <row r="65" spans="1:5" x14ac:dyDescent="0.25">
      <c r="B65" s="6">
        <f t="shared" si="26"/>
        <v>0.5625</v>
      </c>
      <c r="C65" s="2">
        <v>4.5</v>
      </c>
      <c r="D65" s="7">
        <f t="shared" si="27"/>
        <v>0.5</v>
      </c>
      <c r="E65" s="4">
        <v>3.5</v>
      </c>
    </row>
    <row r="66" spans="1:5" x14ac:dyDescent="0.25">
      <c r="B66" s="6">
        <f t="shared" si="26"/>
        <v>0.5</v>
      </c>
      <c r="C66" s="2">
        <v>4</v>
      </c>
      <c r="D66" s="7"/>
    </row>
    <row r="67" spans="1:5" x14ac:dyDescent="0.25">
      <c r="B67" s="3"/>
    </row>
    <row r="68" spans="1:5" x14ac:dyDescent="0.25">
      <c r="B68" s="3"/>
    </row>
    <row r="72" spans="1:5" x14ac:dyDescent="0.25">
      <c r="A72" t="s">
        <v>54</v>
      </c>
    </row>
    <row r="73" spans="1:5" x14ac:dyDescent="0.25">
      <c r="A73" t="s">
        <v>55</v>
      </c>
    </row>
    <row r="74" spans="1:5" x14ac:dyDescent="0.25">
      <c r="A74" t="s">
        <v>56</v>
      </c>
    </row>
  </sheetData>
  <mergeCells count="2">
    <mergeCell ref="B46:E46"/>
    <mergeCell ref="H46:L46"/>
  </mergeCells>
  <printOptions headings="1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topLeftCell="A25" zoomScale="80" zoomScaleNormal="80" workbookViewId="0">
      <selection activeCell="S25" sqref="S25:S26"/>
    </sheetView>
  </sheetViews>
  <sheetFormatPr defaultRowHeight="13.2" x14ac:dyDescent="0.25"/>
  <cols>
    <col min="1" max="1" width="1.88671875" customWidth="1"/>
    <col min="2" max="2" width="8.33203125" customWidth="1"/>
    <col min="3" max="3" width="6.88671875" customWidth="1"/>
    <col min="4" max="4" width="14.33203125" customWidth="1"/>
    <col min="5" max="13" width="9.6640625" customWidth="1"/>
    <col min="14" max="14" width="12.5546875" customWidth="1"/>
    <col min="15" max="15" width="0" hidden="1" customWidth="1"/>
    <col min="16" max="16" width="3.88671875" customWidth="1"/>
  </cols>
  <sheetData>
    <row r="1" spans="2:16" ht="18" thickBot="1" x14ac:dyDescent="0.35">
      <c r="B1" s="94" t="s">
        <v>41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5"/>
      <c r="P1" s="95"/>
    </row>
    <row r="2" spans="2:16" ht="16.2" thickBot="1" x14ac:dyDescent="0.35">
      <c r="B2" s="345" t="s">
        <v>23</v>
      </c>
      <c r="C2" s="346"/>
      <c r="D2" s="102">
        <f>+C12</f>
        <v>1</v>
      </c>
      <c r="E2" s="103" t="s">
        <v>31</v>
      </c>
      <c r="F2" s="104">
        <v>8</v>
      </c>
      <c r="G2" s="105" t="str">
        <f>+Criteria!B56</f>
        <v>CSEA</v>
      </c>
      <c r="H2" s="106"/>
      <c r="I2" s="105" t="str">
        <f>+Criteria!C56</f>
        <v>MGMT</v>
      </c>
      <c r="J2" s="107"/>
      <c r="K2" s="108" t="s">
        <v>84</v>
      </c>
      <c r="L2" s="109"/>
      <c r="M2" s="171" t="str">
        <f>+Criteria!B1</f>
        <v>10/1/2017-9/30/2018</v>
      </c>
      <c r="N2" s="172"/>
      <c r="O2" s="1" t="s">
        <v>14</v>
      </c>
    </row>
    <row r="3" spans="2:16" ht="11.25" customHeight="1" thickBot="1" x14ac:dyDescent="0.3">
      <c r="B3" s="76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1"/>
    </row>
    <row r="4" spans="2:16" ht="34.5" customHeight="1" x14ac:dyDescent="0.4">
      <c r="B4" s="347" t="str">
        <f>+Criteria!A3</f>
        <v>80C</v>
      </c>
      <c r="C4" s="348"/>
      <c r="D4" s="349"/>
      <c r="E4" s="186" t="s">
        <v>6</v>
      </c>
      <c r="F4" s="187"/>
      <c r="G4" s="350" t="s">
        <v>9</v>
      </c>
      <c r="H4" s="350"/>
      <c r="I4" s="350" t="s">
        <v>10</v>
      </c>
      <c r="J4" s="350"/>
      <c r="K4" s="350" t="s">
        <v>0</v>
      </c>
      <c r="L4" s="350"/>
      <c r="M4" s="186" t="s">
        <v>13</v>
      </c>
      <c r="N4" s="333"/>
    </row>
    <row r="5" spans="2:16" ht="12.75" customHeight="1" x14ac:dyDescent="0.25">
      <c r="B5" s="11" t="s">
        <v>30</v>
      </c>
      <c r="C5" s="244" t="str">
        <f>+Criteria!B2</f>
        <v>EE ONLY</v>
      </c>
      <c r="D5" s="245"/>
      <c r="E5" s="184">
        <f>+Criteria!B11-(Criteria!$B$48*'8hrs CSEA-MGMT'!$C12)</f>
        <v>3668.3999999999996</v>
      </c>
      <c r="F5" s="185"/>
      <c r="G5" s="246" t="s">
        <v>46</v>
      </c>
      <c r="H5" s="246"/>
      <c r="I5" s="246" t="s">
        <v>46</v>
      </c>
      <c r="J5" s="246"/>
      <c r="K5" s="246" t="s">
        <v>46</v>
      </c>
      <c r="L5" s="246"/>
      <c r="M5" s="246" t="s">
        <v>46</v>
      </c>
      <c r="N5" s="247"/>
    </row>
    <row r="6" spans="2:16" ht="12.75" customHeight="1" x14ac:dyDescent="0.25">
      <c r="B6" s="11" t="s">
        <v>30</v>
      </c>
      <c r="C6" s="244" t="str">
        <f>+Criteria!C2</f>
        <v>EE+SPOUSE</v>
      </c>
      <c r="D6" s="245"/>
      <c r="E6" s="184">
        <f>+Criteria!C11-(Criteria!$C$48*'8hrs CSEA-MGMT'!$C13)</f>
        <v>6494.4</v>
      </c>
      <c r="F6" s="185"/>
      <c r="G6" s="246" t="s">
        <v>46</v>
      </c>
      <c r="H6" s="246"/>
      <c r="I6" s="246" t="s">
        <v>46</v>
      </c>
      <c r="J6" s="246"/>
      <c r="K6" s="246" t="s">
        <v>46</v>
      </c>
      <c r="L6" s="246"/>
      <c r="M6" s="246" t="s">
        <v>46</v>
      </c>
      <c r="N6" s="247"/>
    </row>
    <row r="7" spans="2:16" ht="12.75" customHeight="1" x14ac:dyDescent="0.25">
      <c r="B7" s="11" t="s">
        <v>30</v>
      </c>
      <c r="C7" s="244" t="str">
        <f>+Criteria!E2</f>
        <v xml:space="preserve">EE+CHILDREN </v>
      </c>
      <c r="D7" s="245"/>
      <c r="E7" s="184">
        <f>+Criteria!E11-(Criteria!$E$48*'8hrs CSEA-MGMT'!$C14)</f>
        <v>6534</v>
      </c>
      <c r="F7" s="185"/>
      <c r="G7" s="246" t="s">
        <v>46</v>
      </c>
      <c r="H7" s="246"/>
      <c r="I7" s="246" t="s">
        <v>46</v>
      </c>
      <c r="J7" s="246"/>
      <c r="K7" s="246" t="s">
        <v>46</v>
      </c>
      <c r="L7" s="246"/>
      <c r="M7" s="246" t="s">
        <v>46</v>
      </c>
      <c r="N7" s="247"/>
    </row>
    <row r="8" spans="2:16" ht="12.75" customHeight="1" thickBot="1" x14ac:dyDescent="0.3">
      <c r="B8" s="11" t="s">
        <v>30</v>
      </c>
      <c r="C8" s="343" t="str">
        <f>+Criteria!F2</f>
        <v>EE + FAMILY</v>
      </c>
      <c r="D8" s="344"/>
      <c r="E8" s="182">
        <f>+Criteria!F11-(Criteria!$F$48*'8hrs CSEA-MGMT'!$C15)</f>
        <v>9086.4000000000015</v>
      </c>
      <c r="F8" s="183"/>
      <c r="G8" s="334" t="s">
        <v>46</v>
      </c>
      <c r="H8" s="334"/>
      <c r="I8" s="334" t="s">
        <v>46</v>
      </c>
      <c r="J8" s="334"/>
      <c r="K8" s="334" t="s">
        <v>46</v>
      </c>
      <c r="L8" s="334"/>
      <c r="M8" s="334" t="s">
        <v>46</v>
      </c>
      <c r="N8" s="335"/>
    </row>
    <row r="9" spans="2:16" ht="13.8" thickBot="1" x14ac:dyDescent="0.3">
      <c r="B9" s="115"/>
      <c r="C9" s="341" t="s">
        <v>44</v>
      </c>
      <c r="D9" s="342"/>
      <c r="E9" s="110">
        <f>+Criteria!$B$36</f>
        <v>12</v>
      </c>
      <c r="F9" s="111">
        <f>+Criteria!$B$37</f>
        <v>11</v>
      </c>
      <c r="G9" s="110">
        <f>+Criteria!$B$36</f>
        <v>12</v>
      </c>
      <c r="H9" s="112">
        <f>+Criteria!$B$37</f>
        <v>11</v>
      </c>
      <c r="I9" s="112">
        <f>+Criteria!$B$36</f>
        <v>12</v>
      </c>
      <c r="J9" s="112">
        <f>+Criteria!$B$37</f>
        <v>11</v>
      </c>
      <c r="K9" s="112">
        <f>+Criteria!$B$36</f>
        <v>12</v>
      </c>
      <c r="L9" s="111">
        <f>+Criteria!$B$37</f>
        <v>11</v>
      </c>
      <c r="M9" s="113">
        <f>+Criteria!$B$36</f>
        <v>12</v>
      </c>
      <c r="N9" s="112">
        <f>+Criteria!$B$37</f>
        <v>11</v>
      </c>
    </row>
    <row r="10" spans="2:16" ht="15" customHeight="1" thickBot="1" x14ac:dyDescent="0.3">
      <c r="B10" s="12"/>
      <c r="C10" s="116"/>
      <c r="D10" s="114"/>
      <c r="E10" s="180" t="s">
        <v>29</v>
      </c>
      <c r="F10" s="181"/>
      <c r="G10" s="337" t="s">
        <v>29</v>
      </c>
      <c r="H10" s="338"/>
      <c r="I10" s="337" t="s">
        <v>29</v>
      </c>
      <c r="J10" s="338"/>
      <c r="K10" s="337" t="s">
        <v>29</v>
      </c>
      <c r="L10" s="338"/>
      <c r="M10" s="337" t="s">
        <v>29</v>
      </c>
      <c r="N10" s="339"/>
    </row>
    <row r="11" spans="2:16" x14ac:dyDescent="0.25">
      <c r="B11" s="82" t="s">
        <v>2</v>
      </c>
      <c r="C11" s="13" t="s">
        <v>23</v>
      </c>
      <c r="D11" s="14" t="s">
        <v>26</v>
      </c>
      <c r="E11" s="178" t="s">
        <v>5</v>
      </c>
      <c r="F11" s="179"/>
      <c r="G11" s="332" t="s">
        <v>5</v>
      </c>
      <c r="H11" s="332"/>
      <c r="I11" s="332" t="s">
        <v>5</v>
      </c>
      <c r="J11" s="332"/>
      <c r="K11" s="332" t="s">
        <v>5</v>
      </c>
      <c r="L11" s="332"/>
      <c r="M11" s="332" t="s">
        <v>5</v>
      </c>
      <c r="N11" s="336"/>
    </row>
    <row r="12" spans="2:16" x14ac:dyDescent="0.25">
      <c r="B12" s="83">
        <f>+EightHrs</f>
        <v>8</v>
      </c>
      <c r="C12" s="15">
        <f>+IF(B12&gt;8,8/Criteria!$C$57,B12/Criteria!$C$57)</f>
        <v>1</v>
      </c>
      <c r="D12" s="16" t="s">
        <v>40</v>
      </c>
      <c r="E12" s="17">
        <f>+E5/E9</f>
        <v>305.7</v>
      </c>
      <c r="F12" s="17">
        <f>+E5/F9</f>
        <v>333.49090909090904</v>
      </c>
      <c r="G12" s="17" t="s">
        <v>46</v>
      </c>
      <c r="H12" s="17" t="s">
        <v>46</v>
      </c>
      <c r="I12" s="17" t="s">
        <v>46</v>
      </c>
      <c r="J12" s="17" t="s">
        <v>46</v>
      </c>
      <c r="K12" s="17" t="s">
        <v>46</v>
      </c>
      <c r="L12" s="17" t="s">
        <v>46</v>
      </c>
      <c r="M12" s="17" t="s">
        <v>46</v>
      </c>
      <c r="N12" s="18" t="s">
        <v>46</v>
      </c>
      <c r="O12" s="96" t="s">
        <v>46</v>
      </c>
    </row>
    <row r="13" spans="2:16" x14ac:dyDescent="0.25">
      <c r="B13" s="83">
        <f>+EightHrs</f>
        <v>8</v>
      </c>
      <c r="C13" s="15">
        <f>+IF(B13&gt;8,8/Criteria!$C$57,B13/Criteria!$C$57)</f>
        <v>1</v>
      </c>
      <c r="D13" s="16" t="s">
        <v>51</v>
      </c>
      <c r="E13" s="17">
        <f>+E6/E9</f>
        <v>541.19999999999993</v>
      </c>
      <c r="F13" s="17">
        <f>+E6/F9</f>
        <v>590.4</v>
      </c>
      <c r="G13" s="17" t="s">
        <v>46</v>
      </c>
      <c r="H13" s="17" t="s">
        <v>46</v>
      </c>
      <c r="I13" s="17" t="s">
        <v>46</v>
      </c>
      <c r="J13" s="17" t="s">
        <v>46</v>
      </c>
      <c r="K13" s="17" t="s">
        <v>46</v>
      </c>
      <c r="L13" s="17" t="s">
        <v>46</v>
      </c>
      <c r="M13" s="17" t="s">
        <v>46</v>
      </c>
      <c r="N13" s="18" t="s">
        <v>46</v>
      </c>
      <c r="O13" s="96" t="s">
        <v>46</v>
      </c>
    </row>
    <row r="14" spans="2:16" x14ac:dyDescent="0.25">
      <c r="B14" s="83">
        <f>+EightHrs</f>
        <v>8</v>
      </c>
      <c r="C14" s="15">
        <f>+IF(B14&gt;8,8/Criteria!$C$57,B14/Criteria!$C$57)</f>
        <v>1</v>
      </c>
      <c r="D14" s="16" t="s">
        <v>49</v>
      </c>
      <c r="E14" s="17">
        <f>+E7/E9</f>
        <v>544.5</v>
      </c>
      <c r="F14" s="17">
        <f>+E7/F9</f>
        <v>594</v>
      </c>
      <c r="G14" s="17" t="s">
        <v>46</v>
      </c>
      <c r="H14" s="17" t="s">
        <v>46</v>
      </c>
      <c r="I14" s="17" t="s">
        <v>46</v>
      </c>
      <c r="J14" s="17" t="s">
        <v>46</v>
      </c>
      <c r="K14" s="17" t="s">
        <v>46</v>
      </c>
      <c r="L14" s="17" t="s">
        <v>46</v>
      </c>
      <c r="M14" s="17" t="s">
        <v>46</v>
      </c>
      <c r="N14" s="18" t="s">
        <v>46</v>
      </c>
      <c r="O14" s="96" t="s">
        <v>46</v>
      </c>
    </row>
    <row r="15" spans="2:16" ht="13.8" thickBot="1" x14ac:dyDescent="0.3">
      <c r="B15" s="84">
        <f>+EightHrs</f>
        <v>8</v>
      </c>
      <c r="C15" s="60">
        <f>+IF(B15&gt;8,8/Criteria!$C$57,B15/Criteria!$C$57)</f>
        <v>1</v>
      </c>
      <c r="D15" s="19" t="s">
        <v>34</v>
      </c>
      <c r="E15" s="20">
        <f>+E8/E9</f>
        <v>757.20000000000016</v>
      </c>
      <c r="F15" s="20">
        <f>+E8/F9</f>
        <v>826.03636363636372</v>
      </c>
      <c r="G15" s="20" t="s">
        <v>46</v>
      </c>
      <c r="H15" s="20" t="s">
        <v>46</v>
      </c>
      <c r="I15" s="20" t="s">
        <v>46</v>
      </c>
      <c r="J15" s="20" t="s">
        <v>46</v>
      </c>
      <c r="K15" s="20" t="s">
        <v>46</v>
      </c>
      <c r="L15" s="20" t="s">
        <v>46</v>
      </c>
      <c r="M15" s="20" t="s">
        <v>46</v>
      </c>
      <c r="N15" s="21" t="s">
        <v>46</v>
      </c>
      <c r="O15" s="97" t="s">
        <v>46</v>
      </c>
    </row>
    <row r="16" spans="2:16" ht="12" customHeight="1" thickBot="1" x14ac:dyDescent="0.3"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0"/>
    </row>
    <row r="17" spans="2:14" ht="30" customHeight="1" x14ac:dyDescent="0.4">
      <c r="B17" s="326" t="str">
        <f>+Criteria!A4</f>
        <v>80G</v>
      </c>
      <c r="C17" s="327"/>
      <c r="D17" s="328"/>
      <c r="E17" s="329" t="s">
        <v>6</v>
      </c>
      <c r="F17" s="330"/>
      <c r="G17" s="331" t="s">
        <v>9</v>
      </c>
      <c r="H17" s="331"/>
      <c r="I17" s="331" t="s">
        <v>10</v>
      </c>
      <c r="J17" s="331"/>
      <c r="K17" s="331" t="s">
        <v>0</v>
      </c>
      <c r="L17" s="331"/>
      <c r="M17" s="331" t="s">
        <v>13</v>
      </c>
      <c r="N17" s="340"/>
    </row>
    <row r="18" spans="2:14" ht="12.75" customHeight="1" x14ac:dyDescent="0.25">
      <c r="B18" s="22" t="s">
        <v>30</v>
      </c>
      <c r="C18" s="279" t="str">
        <f>+Criteria!B2</f>
        <v>EE ONLY</v>
      </c>
      <c r="D18" s="249"/>
      <c r="E18" s="250">
        <f>+Criteria!B12-(Criteria!$B$48*'8hrs CSEA-MGMT'!$C25)</f>
        <v>3308.3999999999996</v>
      </c>
      <c r="F18" s="251"/>
      <c r="G18" s="252" t="s">
        <v>46</v>
      </c>
      <c r="H18" s="252"/>
      <c r="I18" s="252" t="s">
        <v>46</v>
      </c>
      <c r="J18" s="252"/>
      <c r="K18" s="252" t="s">
        <v>46</v>
      </c>
      <c r="L18" s="252"/>
      <c r="M18" s="252" t="s">
        <v>46</v>
      </c>
      <c r="N18" s="253"/>
    </row>
    <row r="19" spans="2:14" ht="12.75" customHeight="1" x14ac:dyDescent="0.25">
      <c r="B19" s="22" t="s">
        <v>30</v>
      </c>
      <c r="C19" s="279" t="str">
        <f>+Criteria!C2</f>
        <v>EE+SPOUSE</v>
      </c>
      <c r="D19" s="249"/>
      <c r="E19" s="250">
        <f>+Criteria!C12-(Criteria!$C$48*'8hrs CSEA-MGMT'!$C26)</f>
        <v>5786.4</v>
      </c>
      <c r="F19" s="251"/>
      <c r="G19" s="252" t="s">
        <v>46</v>
      </c>
      <c r="H19" s="252"/>
      <c r="I19" s="252" t="s">
        <v>46</v>
      </c>
      <c r="J19" s="252"/>
      <c r="K19" s="252" t="s">
        <v>46</v>
      </c>
      <c r="L19" s="252"/>
      <c r="M19" s="252" t="s">
        <v>46</v>
      </c>
      <c r="N19" s="253"/>
    </row>
    <row r="20" spans="2:14" ht="12.75" customHeight="1" x14ac:dyDescent="0.25">
      <c r="B20" s="22" t="s">
        <v>30</v>
      </c>
      <c r="C20" s="248" t="str">
        <f>+Criteria!E2</f>
        <v xml:space="preserve">EE+CHILDREN </v>
      </c>
      <c r="D20" s="249"/>
      <c r="E20" s="250">
        <f>+Criteria!E12-(Criteria!$E$48*'8hrs CSEA-MGMT'!$C28)</f>
        <v>5898</v>
      </c>
      <c r="F20" s="251"/>
      <c r="G20" s="252" t="s">
        <v>46</v>
      </c>
      <c r="H20" s="252"/>
      <c r="I20" s="252" t="s">
        <v>46</v>
      </c>
      <c r="J20" s="252"/>
      <c r="K20" s="252" t="s">
        <v>46</v>
      </c>
      <c r="L20" s="252"/>
      <c r="M20" s="252" t="s">
        <v>46</v>
      </c>
      <c r="N20" s="253"/>
    </row>
    <row r="21" spans="2:14" ht="12.75" customHeight="1" thickBot="1" x14ac:dyDescent="0.3">
      <c r="B21" s="22" t="s">
        <v>30</v>
      </c>
      <c r="C21" s="322" t="str">
        <f>+Criteria!F2</f>
        <v>EE + FAMILY</v>
      </c>
      <c r="D21" s="323"/>
      <c r="E21" s="324">
        <f>+Criteria!F12-(Criteria!$F$48*'8hrs CSEA-MGMT'!$C28)</f>
        <v>8078.4000000000015</v>
      </c>
      <c r="F21" s="325"/>
      <c r="G21" s="252" t="s">
        <v>46</v>
      </c>
      <c r="H21" s="252"/>
      <c r="I21" s="252" t="s">
        <v>46</v>
      </c>
      <c r="J21" s="252"/>
      <c r="K21" s="252" t="s">
        <v>46</v>
      </c>
      <c r="L21" s="252"/>
      <c r="M21" s="252" t="s">
        <v>46</v>
      </c>
      <c r="N21" s="253"/>
    </row>
    <row r="22" spans="2:14" ht="14.4" thickTop="1" thickBot="1" x14ac:dyDescent="0.3">
      <c r="B22" s="23"/>
      <c r="C22" s="266" t="s">
        <v>45</v>
      </c>
      <c r="D22" s="267"/>
      <c r="E22" s="24">
        <f>+Criteria!$B$36</f>
        <v>12</v>
      </c>
      <c r="F22" s="24">
        <f>+Criteria!$B$37</f>
        <v>11</v>
      </c>
      <c r="G22" s="24">
        <f>+Criteria!$B$36</f>
        <v>12</v>
      </c>
      <c r="H22" s="24">
        <f>+Criteria!$B$37</f>
        <v>11</v>
      </c>
      <c r="I22" s="24">
        <f>+Criteria!$B$36</f>
        <v>12</v>
      </c>
      <c r="J22" s="24">
        <f>+Criteria!$B$37</f>
        <v>11</v>
      </c>
      <c r="K22" s="24">
        <f>+Criteria!$B$36</f>
        <v>12</v>
      </c>
      <c r="L22" s="24">
        <f>+Criteria!$B$37</f>
        <v>11</v>
      </c>
      <c r="M22" s="24">
        <f>+Criteria!$B$36</f>
        <v>12</v>
      </c>
      <c r="N22" s="25">
        <f>+Criteria!$B$37</f>
        <v>11</v>
      </c>
    </row>
    <row r="23" spans="2:14" ht="14.4" thickTop="1" thickBot="1" x14ac:dyDescent="0.3">
      <c r="B23" s="26"/>
      <c r="C23" s="27"/>
      <c r="D23" s="28"/>
      <c r="E23" s="289" t="s">
        <v>29</v>
      </c>
      <c r="F23" s="290"/>
      <c r="G23" s="264" t="s">
        <v>29</v>
      </c>
      <c r="H23" s="291"/>
      <c r="I23" s="264" t="s">
        <v>29</v>
      </c>
      <c r="J23" s="291"/>
      <c r="K23" s="264" t="s">
        <v>29</v>
      </c>
      <c r="L23" s="291"/>
      <c r="M23" s="264" t="s">
        <v>29</v>
      </c>
      <c r="N23" s="265"/>
    </row>
    <row r="24" spans="2:14" x14ac:dyDescent="0.25">
      <c r="B24" s="91" t="s">
        <v>2</v>
      </c>
      <c r="C24" s="29" t="s">
        <v>23</v>
      </c>
      <c r="D24" s="30" t="s">
        <v>27</v>
      </c>
      <c r="E24" s="287" t="s">
        <v>5</v>
      </c>
      <c r="F24" s="288"/>
      <c r="G24" s="315" t="s">
        <v>5</v>
      </c>
      <c r="H24" s="315"/>
      <c r="I24" s="315" t="s">
        <v>5</v>
      </c>
      <c r="J24" s="315"/>
      <c r="K24" s="315" t="s">
        <v>5</v>
      </c>
      <c r="L24" s="315"/>
      <c r="M24" s="315" t="s">
        <v>5</v>
      </c>
      <c r="N24" s="316"/>
    </row>
    <row r="25" spans="2:14" ht="12.75" customHeight="1" x14ac:dyDescent="0.25">
      <c r="B25" s="92">
        <f>+EightHrs</f>
        <v>8</v>
      </c>
      <c r="C25" s="54">
        <f>+IF(B25&gt;8,8/Criteria!$C$57,B25/Criteria!$C$57)</f>
        <v>1</v>
      </c>
      <c r="D25" s="31" t="s">
        <v>40</v>
      </c>
      <c r="E25" s="32">
        <f>+E18/E22</f>
        <v>275.7</v>
      </c>
      <c r="F25" s="32">
        <f>+E18/F22</f>
        <v>300.76363636363635</v>
      </c>
      <c r="G25" s="32" t="s">
        <v>46</v>
      </c>
      <c r="H25" s="32" t="s">
        <v>46</v>
      </c>
      <c r="I25" s="32" t="s">
        <v>46</v>
      </c>
      <c r="J25" s="32" t="s">
        <v>46</v>
      </c>
      <c r="K25" s="32" t="s">
        <v>46</v>
      </c>
      <c r="L25" s="32" t="s">
        <v>46</v>
      </c>
      <c r="M25" s="32" t="s">
        <v>46</v>
      </c>
      <c r="N25" s="33" t="s">
        <v>46</v>
      </c>
    </row>
    <row r="26" spans="2:14" x14ac:dyDescent="0.25">
      <c r="B26" s="92">
        <f>+EightHrs</f>
        <v>8</v>
      </c>
      <c r="C26" s="54">
        <f>+IF(B26&gt;8,8/Criteria!$C$57,B26/Criteria!$C$57)</f>
        <v>1</v>
      </c>
      <c r="D26" s="31" t="s">
        <v>51</v>
      </c>
      <c r="E26" s="32">
        <f>+E19/E22</f>
        <v>482.2</v>
      </c>
      <c r="F26" s="32">
        <f>+E19/F22</f>
        <v>526.0363636363636</v>
      </c>
      <c r="G26" s="32" t="s">
        <v>46</v>
      </c>
      <c r="H26" s="32" t="s">
        <v>46</v>
      </c>
      <c r="I26" s="32" t="s">
        <v>46</v>
      </c>
      <c r="J26" s="32" t="s">
        <v>46</v>
      </c>
      <c r="K26" s="32" t="s">
        <v>46</v>
      </c>
      <c r="L26" s="32" t="s">
        <v>46</v>
      </c>
      <c r="M26" s="32" t="s">
        <v>46</v>
      </c>
      <c r="N26" s="33" t="s">
        <v>46</v>
      </c>
    </row>
    <row r="27" spans="2:14" x14ac:dyDescent="0.25">
      <c r="B27" s="92">
        <f>+EightHrs</f>
        <v>8</v>
      </c>
      <c r="C27" s="54">
        <f>+IF(B27&gt;8,8/Criteria!$C$57,B27/Criteria!$C$57)</f>
        <v>1</v>
      </c>
      <c r="D27" s="31" t="s">
        <v>49</v>
      </c>
      <c r="E27" s="32">
        <f>+E20/E22</f>
        <v>491.5</v>
      </c>
      <c r="F27" s="32">
        <f>+E20/F22</f>
        <v>536.18181818181813</v>
      </c>
      <c r="G27" s="32" t="s">
        <v>46</v>
      </c>
      <c r="H27" s="32" t="s">
        <v>46</v>
      </c>
      <c r="I27" s="32" t="s">
        <v>46</v>
      </c>
      <c r="J27" s="32" t="s">
        <v>46</v>
      </c>
      <c r="K27" s="32" t="s">
        <v>46</v>
      </c>
      <c r="L27" s="32" t="s">
        <v>46</v>
      </c>
      <c r="M27" s="32" t="s">
        <v>46</v>
      </c>
      <c r="N27" s="33" t="s">
        <v>46</v>
      </c>
    </row>
    <row r="28" spans="2:14" ht="13.8" thickBot="1" x14ac:dyDescent="0.3">
      <c r="B28" s="93">
        <f>+EightHrs</f>
        <v>8</v>
      </c>
      <c r="C28" s="34">
        <f>+IF(B28&gt;8,8/Criteria!$C$57,B28/Criteria!$C$57)</f>
        <v>1</v>
      </c>
      <c r="D28" s="35" t="s">
        <v>53</v>
      </c>
      <c r="E28" s="36">
        <f>+E21/E22</f>
        <v>673.20000000000016</v>
      </c>
      <c r="F28" s="36">
        <f>+E21/F22</f>
        <v>734.40000000000009</v>
      </c>
      <c r="G28" s="36" t="s">
        <v>46</v>
      </c>
      <c r="H28" s="36" t="s">
        <v>46</v>
      </c>
      <c r="I28" s="36" t="s">
        <v>46</v>
      </c>
      <c r="J28" s="36" t="s">
        <v>46</v>
      </c>
      <c r="K28" s="36" t="s">
        <v>46</v>
      </c>
      <c r="L28" s="36" t="s">
        <v>46</v>
      </c>
      <c r="M28" s="36" t="s">
        <v>46</v>
      </c>
      <c r="N28" s="37" t="s">
        <v>46</v>
      </c>
    </row>
    <row r="29" spans="2:14" x14ac:dyDescent="0.25">
      <c r="B29" s="79"/>
      <c r="C29" s="80"/>
      <c r="D29" s="81"/>
      <c r="E29" s="79"/>
      <c r="F29" s="79"/>
      <c r="G29" s="79"/>
      <c r="H29" s="79"/>
      <c r="I29" s="79"/>
      <c r="J29" s="79"/>
      <c r="K29" s="79"/>
      <c r="L29" s="79"/>
      <c r="M29" s="79"/>
      <c r="N29" s="79"/>
    </row>
    <row r="30" spans="2:14" ht="36" customHeight="1" x14ac:dyDescent="0.25">
      <c r="B30" s="188" t="s">
        <v>83</v>
      </c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</row>
    <row r="31" spans="2:14" ht="12" customHeight="1" thickBot="1" x14ac:dyDescent="0.3"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2:14" ht="30" customHeight="1" x14ac:dyDescent="0.4">
      <c r="B32" s="280" t="str">
        <f>+Criteria!A5</f>
        <v>80K</v>
      </c>
      <c r="C32" s="281"/>
      <c r="D32" s="282"/>
      <c r="E32" s="283" t="s">
        <v>6</v>
      </c>
      <c r="F32" s="284"/>
      <c r="G32" s="285" t="s">
        <v>9</v>
      </c>
      <c r="H32" s="285"/>
      <c r="I32" s="285" t="s">
        <v>10</v>
      </c>
      <c r="J32" s="285"/>
      <c r="K32" s="285" t="s">
        <v>0</v>
      </c>
      <c r="L32" s="285"/>
      <c r="M32" s="285" t="s">
        <v>13</v>
      </c>
      <c r="N32" s="286"/>
    </row>
    <row r="33" spans="2:14" ht="12.75" customHeight="1" x14ac:dyDescent="0.25">
      <c r="B33" s="61" t="s">
        <v>30</v>
      </c>
      <c r="C33" s="317" t="str">
        <f>+Criteria!B2</f>
        <v>EE ONLY</v>
      </c>
      <c r="D33" s="255"/>
      <c r="E33" s="256">
        <f>+Criteria!B13-(Criteria!$B$48*'8hrs CSEA-MGMT'!$C40)</f>
        <v>2948.3999999999996</v>
      </c>
      <c r="F33" s="257"/>
      <c r="G33" s="258" t="s">
        <v>46</v>
      </c>
      <c r="H33" s="258"/>
      <c r="I33" s="258" t="s">
        <v>46</v>
      </c>
      <c r="J33" s="258"/>
      <c r="K33" s="258" t="s">
        <v>46</v>
      </c>
      <c r="L33" s="258"/>
      <c r="M33" s="258" t="s">
        <v>46</v>
      </c>
      <c r="N33" s="272"/>
    </row>
    <row r="34" spans="2:14" ht="12.75" customHeight="1" x14ac:dyDescent="0.25">
      <c r="B34" s="61" t="s">
        <v>30</v>
      </c>
      <c r="C34" s="317" t="str">
        <f>+Criteria!C2</f>
        <v>EE+SPOUSE</v>
      </c>
      <c r="D34" s="255"/>
      <c r="E34" s="256">
        <f>+Criteria!C13-(Criteria!$C$48*'8hrs CSEA-MGMT'!$C41)</f>
        <v>5042.3999999999996</v>
      </c>
      <c r="F34" s="257"/>
      <c r="G34" s="258" t="s">
        <v>46</v>
      </c>
      <c r="H34" s="258"/>
      <c r="I34" s="258" t="s">
        <v>46</v>
      </c>
      <c r="J34" s="258"/>
      <c r="K34" s="258" t="s">
        <v>46</v>
      </c>
      <c r="L34" s="258"/>
      <c r="M34" s="258" t="s">
        <v>46</v>
      </c>
      <c r="N34" s="272"/>
    </row>
    <row r="35" spans="2:14" ht="12.75" customHeight="1" x14ac:dyDescent="0.25">
      <c r="B35" s="61" t="s">
        <v>30</v>
      </c>
      <c r="C35" s="254" t="str">
        <f>+Criteria!E2</f>
        <v xml:space="preserve">EE+CHILDREN </v>
      </c>
      <c r="D35" s="255"/>
      <c r="E35" s="256">
        <f>+Criteria!E13-(Criteria!$E$48*'8hrs CSEA-MGMT'!$C43)</f>
        <v>5214</v>
      </c>
      <c r="F35" s="257"/>
      <c r="G35" s="258" t="s">
        <v>46</v>
      </c>
      <c r="H35" s="258"/>
      <c r="I35" s="258" t="s">
        <v>46</v>
      </c>
      <c r="J35" s="258"/>
      <c r="K35" s="258" t="s">
        <v>46</v>
      </c>
      <c r="L35" s="258"/>
      <c r="M35" s="258" t="s">
        <v>46</v>
      </c>
      <c r="N35" s="272"/>
    </row>
    <row r="36" spans="2:14" ht="12.75" customHeight="1" thickBot="1" x14ac:dyDescent="0.3">
      <c r="B36" s="61" t="s">
        <v>30</v>
      </c>
      <c r="C36" s="268" t="str">
        <f>+Criteria!F2</f>
        <v>EE + FAMILY</v>
      </c>
      <c r="D36" s="269"/>
      <c r="E36" s="270">
        <f>+Criteria!F13-(Criteria!$F$48*'8hrs CSEA-MGMT'!$C43)</f>
        <v>7034.4000000000015</v>
      </c>
      <c r="F36" s="271"/>
      <c r="G36" s="258" t="s">
        <v>46</v>
      </c>
      <c r="H36" s="258"/>
      <c r="I36" s="258" t="s">
        <v>46</v>
      </c>
      <c r="J36" s="258"/>
      <c r="K36" s="258" t="s">
        <v>46</v>
      </c>
      <c r="L36" s="258"/>
      <c r="M36" s="258" t="s">
        <v>46</v>
      </c>
      <c r="N36" s="272"/>
    </row>
    <row r="37" spans="2:14" ht="14.4" thickTop="1" thickBot="1" x14ac:dyDescent="0.3">
      <c r="B37" s="62"/>
      <c r="C37" s="318" t="s">
        <v>45</v>
      </c>
      <c r="D37" s="319"/>
      <c r="E37" s="63">
        <f>+Criteria!$B$36</f>
        <v>12</v>
      </c>
      <c r="F37" s="63">
        <f>+Criteria!$B$37</f>
        <v>11</v>
      </c>
      <c r="G37" s="63">
        <f>+Criteria!$B$36</f>
        <v>12</v>
      </c>
      <c r="H37" s="63">
        <f>+Criteria!$B$37</f>
        <v>11</v>
      </c>
      <c r="I37" s="63">
        <f>+Criteria!$B$36</f>
        <v>12</v>
      </c>
      <c r="J37" s="63">
        <f>+Criteria!$B$37</f>
        <v>11</v>
      </c>
      <c r="K37" s="63">
        <f>+Criteria!$B$36</f>
        <v>12</v>
      </c>
      <c r="L37" s="63">
        <f>+Criteria!$B$37</f>
        <v>11</v>
      </c>
      <c r="M37" s="63">
        <f>+Criteria!$B$36</f>
        <v>12</v>
      </c>
      <c r="N37" s="64">
        <f>+Criteria!$B$37</f>
        <v>11</v>
      </c>
    </row>
    <row r="38" spans="2:14" ht="14.4" thickTop="1" thickBot="1" x14ac:dyDescent="0.3">
      <c r="B38" s="65"/>
      <c r="C38" s="66"/>
      <c r="D38" s="67"/>
      <c r="E38" s="320" t="s">
        <v>29</v>
      </c>
      <c r="F38" s="321"/>
      <c r="G38" s="259" t="s">
        <v>29</v>
      </c>
      <c r="H38" s="260"/>
      <c r="I38" s="259" t="s">
        <v>29</v>
      </c>
      <c r="J38" s="260"/>
      <c r="K38" s="259" t="s">
        <v>29</v>
      </c>
      <c r="L38" s="260"/>
      <c r="M38" s="259" t="s">
        <v>29</v>
      </c>
      <c r="N38" s="261"/>
    </row>
    <row r="39" spans="2:14" x14ac:dyDescent="0.25">
      <c r="B39" s="85" t="s">
        <v>2</v>
      </c>
      <c r="C39" s="68" t="s">
        <v>23</v>
      </c>
      <c r="D39" s="69" t="s">
        <v>27</v>
      </c>
      <c r="E39" s="176" t="s">
        <v>5</v>
      </c>
      <c r="F39" s="177"/>
      <c r="G39" s="262" t="s">
        <v>5</v>
      </c>
      <c r="H39" s="262"/>
      <c r="I39" s="262" t="s">
        <v>5</v>
      </c>
      <c r="J39" s="262"/>
      <c r="K39" s="262" t="s">
        <v>5</v>
      </c>
      <c r="L39" s="262"/>
      <c r="M39" s="262" t="s">
        <v>5</v>
      </c>
      <c r="N39" s="263"/>
    </row>
    <row r="40" spans="2:14" x14ac:dyDescent="0.25">
      <c r="B40" s="86">
        <f>+EightHrs</f>
        <v>8</v>
      </c>
      <c r="C40" s="70">
        <f>+IF(B40&gt;8,8/Criteria!$C$57,B40/Criteria!$C$57)</f>
        <v>1</v>
      </c>
      <c r="D40" s="71" t="s">
        <v>40</v>
      </c>
      <c r="E40" s="72">
        <f>+E33/E37</f>
        <v>245.69999999999996</v>
      </c>
      <c r="F40" s="72">
        <f>+E33/F37</f>
        <v>268.0363636363636</v>
      </c>
      <c r="G40" s="72" t="s">
        <v>46</v>
      </c>
      <c r="H40" s="72" t="s">
        <v>46</v>
      </c>
      <c r="I40" s="72" t="s">
        <v>46</v>
      </c>
      <c r="J40" s="72" t="s">
        <v>46</v>
      </c>
      <c r="K40" s="72" t="s">
        <v>46</v>
      </c>
      <c r="L40" s="72" t="s">
        <v>46</v>
      </c>
      <c r="M40" s="72" t="s">
        <v>46</v>
      </c>
      <c r="N40" s="100" t="s">
        <v>46</v>
      </c>
    </row>
    <row r="41" spans="2:14" x14ac:dyDescent="0.25">
      <c r="B41" s="86">
        <f>+EightHrs</f>
        <v>8</v>
      </c>
      <c r="C41" s="70">
        <f>+IF(B41&gt;8,8/Criteria!$C$57,B41/Criteria!$C$57)</f>
        <v>1</v>
      </c>
      <c r="D41" s="71" t="s">
        <v>51</v>
      </c>
      <c r="E41" s="72">
        <f>+E34/E37</f>
        <v>420.2</v>
      </c>
      <c r="F41" s="72">
        <f>+E34/F37</f>
        <v>458.4</v>
      </c>
      <c r="G41" s="72" t="s">
        <v>46</v>
      </c>
      <c r="H41" s="72" t="s">
        <v>46</v>
      </c>
      <c r="I41" s="72" t="s">
        <v>46</v>
      </c>
      <c r="J41" s="72" t="s">
        <v>46</v>
      </c>
      <c r="K41" s="72" t="s">
        <v>46</v>
      </c>
      <c r="L41" s="72" t="s">
        <v>46</v>
      </c>
      <c r="M41" s="72" t="s">
        <v>46</v>
      </c>
      <c r="N41" s="100" t="s">
        <v>46</v>
      </c>
    </row>
    <row r="42" spans="2:14" x14ac:dyDescent="0.25">
      <c r="B42" s="86">
        <f>+EightHrs</f>
        <v>8</v>
      </c>
      <c r="C42" s="70">
        <f>+IF(B42&gt;8,8/Criteria!$C$57,B42/Criteria!$C$57)</f>
        <v>1</v>
      </c>
      <c r="D42" s="71" t="s">
        <v>49</v>
      </c>
      <c r="E42" s="72">
        <f>+E35/E37</f>
        <v>434.5</v>
      </c>
      <c r="F42" s="72">
        <f>+E35/F37</f>
        <v>474</v>
      </c>
      <c r="G42" s="72" t="s">
        <v>46</v>
      </c>
      <c r="H42" s="72" t="s">
        <v>46</v>
      </c>
      <c r="I42" s="72" t="s">
        <v>46</v>
      </c>
      <c r="J42" s="72" t="s">
        <v>46</v>
      </c>
      <c r="K42" s="72" t="s">
        <v>46</v>
      </c>
      <c r="L42" s="72" t="s">
        <v>46</v>
      </c>
      <c r="M42" s="72" t="s">
        <v>46</v>
      </c>
      <c r="N42" s="100" t="s">
        <v>46</v>
      </c>
    </row>
    <row r="43" spans="2:14" ht="13.8" thickBot="1" x14ac:dyDescent="0.3">
      <c r="B43" s="87">
        <f>+EightHrs</f>
        <v>8</v>
      </c>
      <c r="C43" s="73">
        <f>+IF(B43&gt;8,8/Criteria!$C$57,B43/Criteria!$C$57)</f>
        <v>1</v>
      </c>
      <c r="D43" s="74" t="s">
        <v>53</v>
      </c>
      <c r="E43" s="75">
        <f>+E36/E37</f>
        <v>586.20000000000016</v>
      </c>
      <c r="F43" s="75">
        <f>+E36/F37</f>
        <v>639.49090909090921</v>
      </c>
      <c r="G43" s="75" t="s">
        <v>46</v>
      </c>
      <c r="H43" s="75" t="s">
        <v>46</v>
      </c>
      <c r="I43" s="75" t="s">
        <v>46</v>
      </c>
      <c r="J43" s="75" t="s">
        <v>46</v>
      </c>
      <c r="K43" s="75" t="s">
        <v>46</v>
      </c>
      <c r="L43" s="75" t="s">
        <v>46</v>
      </c>
      <c r="M43" s="75" t="s">
        <v>46</v>
      </c>
      <c r="N43" s="101" t="s">
        <v>46</v>
      </c>
    </row>
    <row r="44" spans="2:14" ht="12" customHeight="1" thickBot="1" x14ac:dyDescent="0.3">
      <c r="B44" s="9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10"/>
    </row>
    <row r="45" spans="2:14" ht="36.75" customHeight="1" x14ac:dyDescent="0.4">
      <c r="B45" s="308" t="str">
        <f>+Criteria!A6</f>
        <v>80M</v>
      </c>
      <c r="C45" s="309"/>
      <c r="D45" s="310"/>
      <c r="E45" s="311" t="s">
        <v>6</v>
      </c>
      <c r="F45" s="312"/>
      <c r="G45" s="313" t="s">
        <v>9</v>
      </c>
      <c r="H45" s="313"/>
      <c r="I45" s="313" t="s">
        <v>10</v>
      </c>
      <c r="J45" s="313"/>
      <c r="K45" s="313" t="s">
        <v>0</v>
      </c>
      <c r="L45" s="313"/>
      <c r="M45" s="313" t="s">
        <v>13</v>
      </c>
      <c r="N45" s="314"/>
    </row>
    <row r="46" spans="2:14" ht="12.75" customHeight="1" x14ac:dyDescent="0.25">
      <c r="B46" s="38" t="s">
        <v>30</v>
      </c>
      <c r="C46" s="238" t="str">
        <f>+Criteria!B2</f>
        <v>EE ONLY</v>
      </c>
      <c r="D46" s="239"/>
      <c r="E46" s="240">
        <f>+Criteria!B14-(Criteria!$B$48*'8hrs CSEA-MGMT'!$C53)</f>
        <v>2336.3999999999996</v>
      </c>
      <c r="F46" s="241"/>
      <c r="G46" s="242" t="s">
        <v>46</v>
      </c>
      <c r="H46" s="242"/>
      <c r="I46" s="242" t="s">
        <v>46</v>
      </c>
      <c r="J46" s="242"/>
      <c r="K46" s="242" t="s">
        <v>46</v>
      </c>
      <c r="L46" s="242"/>
      <c r="M46" s="242" t="s">
        <v>46</v>
      </c>
      <c r="N46" s="243"/>
    </row>
    <row r="47" spans="2:14" ht="12.75" customHeight="1" x14ac:dyDescent="0.25">
      <c r="B47" s="38" t="s">
        <v>30</v>
      </c>
      <c r="C47" s="238" t="str">
        <f>+Criteria!C2</f>
        <v>EE+SPOUSE</v>
      </c>
      <c r="D47" s="239"/>
      <c r="E47" s="240">
        <f>+Criteria!C14-(Criteria!$C$48*'8hrs CSEA-MGMT'!$C53)</f>
        <v>3818.3999999999996</v>
      </c>
      <c r="F47" s="241"/>
      <c r="G47" s="242" t="s">
        <v>46</v>
      </c>
      <c r="H47" s="242"/>
      <c r="I47" s="242" t="s">
        <v>46</v>
      </c>
      <c r="J47" s="242"/>
      <c r="K47" s="242" t="s">
        <v>46</v>
      </c>
      <c r="L47" s="242"/>
      <c r="M47" s="242" t="s">
        <v>46</v>
      </c>
      <c r="N47" s="243"/>
    </row>
    <row r="48" spans="2:14" ht="12.75" customHeight="1" x14ac:dyDescent="0.25">
      <c r="B48" s="38" t="s">
        <v>30</v>
      </c>
      <c r="C48" s="238" t="str">
        <f>+Criteria!E2</f>
        <v xml:space="preserve">EE+CHILDREN </v>
      </c>
      <c r="D48" s="239"/>
      <c r="E48" s="240">
        <f>+Criteria!E14-(Criteria!$E$48*'8hrs CSEA-MGMT'!$C56)</f>
        <v>4122</v>
      </c>
      <c r="F48" s="241"/>
      <c r="G48" s="242" t="s">
        <v>46</v>
      </c>
      <c r="H48" s="242"/>
      <c r="I48" s="242" t="s">
        <v>46</v>
      </c>
      <c r="J48" s="242"/>
      <c r="K48" s="242" t="s">
        <v>46</v>
      </c>
      <c r="L48" s="242"/>
      <c r="M48" s="242" t="s">
        <v>46</v>
      </c>
      <c r="N48" s="243"/>
    </row>
    <row r="49" spans="1:15" ht="12.75" customHeight="1" thickBot="1" x14ac:dyDescent="0.3">
      <c r="B49" s="38" t="s">
        <v>30</v>
      </c>
      <c r="C49" s="275" t="str">
        <f>+Criteria!F2</f>
        <v>EE + FAMILY</v>
      </c>
      <c r="D49" s="276"/>
      <c r="E49" s="277">
        <f>+Criteria!F14-(Criteria!$F$48*'8hrs CSEA-MGMT'!$C56)</f>
        <v>5330.4000000000015</v>
      </c>
      <c r="F49" s="278"/>
      <c r="G49" s="242" t="s">
        <v>46</v>
      </c>
      <c r="H49" s="242"/>
      <c r="I49" s="242" t="s">
        <v>46</v>
      </c>
      <c r="J49" s="242"/>
      <c r="K49" s="242" t="s">
        <v>46</v>
      </c>
      <c r="L49" s="242"/>
      <c r="M49" s="242" t="s">
        <v>46</v>
      </c>
      <c r="N49" s="243"/>
    </row>
    <row r="50" spans="1:15" ht="14.4" thickTop="1" thickBot="1" x14ac:dyDescent="0.3">
      <c r="B50" s="39"/>
      <c r="C50" s="273" t="s">
        <v>45</v>
      </c>
      <c r="D50" s="274"/>
      <c r="E50" s="40">
        <f>+Criteria!$B$36</f>
        <v>12</v>
      </c>
      <c r="F50" s="40">
        <f>+Criteria!$B$37</f>
        <v>11</v>
      </c>
      <c r="G50" s="40">
        <f>+Criteria!$B$36</f>
        <v>12</v>
      </c>
      <c r="H50" s="40">
        <f>+Criteria!$B$37</f>
        <v>11</v>
      </c>
      <c r="I50" s="40">
        <f>+Criteria!$B$36</f>
        <v>12</v>
      </c>
      <c r="J50" s="40">
        <f>+Criteria!$B$37</f>
        <v>11</v>
      </c>
      <c r="K50" s="40">
        <f>+Criteria!$B$36</f>
        <v>12</v>
      </c>
      <c r="L50" s="40">
        <f>+Criteria!$B$37</f>
        <v>11</v>
      </c>
      <c r="M50" s="40">
        <f>+Criteria!$B$36</f>
        <v>12</v>
      </c>
      <c r="N50" s="41">
        <f>+Criteria!$B$37</f>
        <v>11</v>
      </c>
    </row>
    <row r="51" spans="1:15" ht="14.4" thickTop="1" thickBot="1" x14ac:dyDescent="0.3">
      <c r="B51" s="42"/>
      <c r="C51" s="43"/>
      <c r="D51" s="44"/>
      <c r="E51" s="292" t="s">
        <v>29</v>
      </c>
      <c r="F51" s="293"/>
      <c r="G51" s="294" t="s">
        <v>29</v>
      </c>
      <c r="H51" s="295"/>
      <c r="I51" s="294" t="s">
        <v>29</v>
      </c>
      <c r="J51" s="295"/>
      <c r="K51" s="294" t="s">
        <v>29</v>
      </c>
      <c r="L51" s="295"/>
      <c r="M51" s="294" t="s">
        <v>29</v>
      </c>
      <c r="N51" s="296"/>
    </row>
    <row r="52" spans="1:15" x14ac:dyDescent="0.25">
      <c r="B52" s="88" t="s">
        <v>2</v>
      </c>
      <c r="C52" s="45" t="s">
        <v>23</v>
      </c>
      <c r="D52" s="46" t="s">
        <v>27</v>
      </c>
      <c r="E52" s="297" t="s">
        <v>5</v>
      </c>
      <c r="F52" s="298"/>
      <c r="G52" s="299" t="s">
        <v>5</v>
      </c>
      <c r="H52" s="299"/>
      <c r="I52" s="299" t="s">
        <v>5</v>
      </c>
      <c r="J52" s="299"/>
      <c r="K52" s="299" t="s">
        <v>5</v>
      </c>
      <c r="L52" s="299"/>
      <c r="M52" s="299" t="s">
        <v>5</v>
      </c>
      <c r="N52" s="300"/>
    </row>
    <row r="53" spans="1:15" x14ac:dyDescent="0.25">
      <c r="B53" s="89">
        <f>+EightHrs</f>
        <v>8</v>
      </c>
      <c r="C53" s="55">
        <f>+IF(B53&gt;8,8/Criteria!$C$57,B53/Criteria!$C$57)</f>
        <v>1</v>
      </c>
      <c r="D53" s="47" t="s">
        <v>40</v>
      </c>
      <c r="E53" s="48">
        <f>+E46/E50</f>
        <v>194.69999999999996</v>
      </c>
      <c r="F53" s="48">
        <f>+E46/F50</f>
        <v>212.39999999999998</v>
      </c>
      <c r="G53" s="48" t="s">
        <v>46</v>
      </c>
      <c r="H53" s="48" t="s">
        <v>46</v>
      </c>
      <c r="I53" s="48" t="s">
        <v>46</v>
      </c>
      <c r="J53" s="48" t="s">
        <v>46</v>
      </c>
      <c r="K53" s="48" t="s">
        <v>46</v>
      </c>
      <c r="L53" s="48" t="s">
        <v>46</v>
      </c>
      <c r="M53" s="48" t="s">
        <v>46</v>
      </c>
      <c r="N53" s="49" t="s">
        <v>46</v>
      </c>
      <c r="O53" s="98" t="s">
        <v>46</v>
      </c>
    </row>
    <row r="54" spans="1:15" x14ac:dyDescent="0.25">
      <c r="B54" s="89">
        <f>+EightHrs</f>
        <v>8</v>
      </c>
      <c r="C54" s="55">
        <f>+IF(B54&gt;8,8/Criteria!$C$57,B54/Criteria!$C$57)</f>
        <v>1</v>
      </c>
      <c r="D54" s="47" t="s">
        <v>51</v>
      </c>
      <c r="E54" s="48">
        <f>+E47/E50</f>
        <v>318.2</v>
      </c>
      <c r="F54" s="48">
        <f>+E47/F50</f>
        <v>347.12727272727267</v>
      </c>
      <c r="G54" s="48" t="s">
        <v>46</v>
      </c>
      <c r="H54" s="48" t="s">
        <v>46</v>
      </c>
      <c r="I54" s="48" t="s">
        <v>46</v>
      </c>
      <c r="J54" s="48" t="s">
        <v>46</v>
      </c>
      <c r="K54" s="48" t="s">
        <v>46</v>
      </c>
      <c r="L54" s="48" t="s">
        <v>46</v>
      </c>
      <c r="M54" s="48" t="s">
        <v>46</v>
      </c>
      <c r="N54" s="49" t="s">
        <v>46</v>
      </c>
      <c r="O54" s="98" t="s">
        <v>46</v>
      </c>
    </row>
    <row r="55" spans="1:15" x14ac:dyDescent="0.25">
      <c r="B55" s="89">
        <f>+EightHrs</f>
        <v>8</v>
      </c>
      <c r="C55" s="55">
        <f>+IF(B55&gt;8,8/Criteria!$C$57,B55/Criteria!$C$57)</f>
        <v>1</v>
      </c>
      <c r="D55" s="47" t="s">
        <v>49</v>
      </c>
      <c r="E55" s="48">
        <f>+E48/E50</f>
        <v>343.5</v>
      </c>
      <c r="F55" s="48">
        <f>+E48/F50</f>
        <v>374.72727272727275</v>
      </c>
      <c r="G55" s="48" t="s">
        <v>46</v>
      </c>
      <c r="H55" s="48" t="s">
        <v>46</v>
      </c>
      <c r="I55" s="48" t="s">
        <v>46</v>
      </c>
      <c r="J55" s="48" t="s">
        <v>46</v>
      </c>
      <c r="K55" s="48" t="s">
        <v>46</v>
      </c>
      <c r="L55" s="48" t="s">
        <v>46</v>
      </c>
      <c r="M55" s="48" t="s">
        <v>46</v>
      </c>
      <c r="N55" s="49" t="s">
        <v>46</v>
      </c>
      <c r="O55" s="98" t="s">
        <v>46</v>
      </c>
    </row>
    <row r="56" spans="1:15" ht="13.8" thickBot="1" x14ac:dyDescent="0.3">
      <c r="B56" s="90">
        <f>+EightHrs</f>
        <v>8</v>
      </c>
      <c r="C56" s="50">
        <f>+IF(B56&gt;8,8/Criteria!$C$57,B56/Criteria!$C$57)</f>
        <v>1</v>
      </c>
      <c r="D56" s="51" t="s">
        <v>53</v>
      </c>
      <c r="E56" s="52">
        <f>+E49/E50</f>
        <v>444.2000000000001</v>
      </c>
      <c r="F56" s="52">
        <f>+E49/F50</f>
        <v>484.58181818181833</v>
      </c>
      <c r="G56" s="52" t="s">
        <v>46</v>
      </c>
      <c r="H56" s="52" t="s">
        <v>46</v>
      </c>
      <c r="I56" s="52" t="s">
        <v>46</v>
      </c>
      <c r="J56" s="52" t="s">
        <v>46</v>
      </c>
      <c r="K56" s="52" t="s">
        <v>46</v>
      </c>
      <c r="L56" s="52" t="s">
        <v>46</v>
      </c>
      <c r="M56" s="52" t="s">
        <v>46</v>
      </c>
      <c r="N56" s="53" t="s">
        <v>46</v>
      </c>
      <c r="O56" s="99" t="s">
        <v>46</v>
      </c>
    </row>
    <row r="57" spans="1:15" x14ac:dyDescent="0.25">
      <c r="A57" s="125"/>
      <c r="B57" s="126"/>
      <c r="C57" s="80"/>
      <c r="D57" s="81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8"/>
    </row>
    <row r="58" spans="1:15" ht="36" customHeight="1" x14ac:dyDescent="0.25">
      <c r="B58" s="188" t="s">
        <v>83</v>
      </c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</row>
    <row r="59" spans="1:15" ht="13.8" thickBot="1" x14ac:dyDescent="0.3">
      <c r="B59" s="79"/>
      <c r="C59" s="80"/>
      <c r="D59" s="81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8"/>
    </row>
    <row r="60" spans="1:15" ht="30.6" customHeight="1" x14ac:dyDescent="0.4">
      <c r="B60" s="301" t="s">
        <v>63</v>
      </c>
      <c r="C60" s="302"/>
      <c r="D60" s="303"/>
      <c r="E60" s="304" t="s">
        <v>6</v>
      </c>
      <c r="F60" s="305"/>
      <c r="G60" s="306" t="s">
        <v>9</v>
      </c>
      <c r="H60" s="306"/>
      <c r="I60" s="306" t="s">
        <v>10</v>
      </c>
      <c r="J60" s="306"/>
      <c r="K60" s="306" t="s">
        <v>0</v>
      </c>
      <c r="L60" s="306"/>
      <c r="M60" s="306" t="s">
        <v>13</v>
      </c>
      <c r="N60" s="307"/>
      <c r="O60" s="78"/>
    </row>
    <row r="61" spans="1:15" x14ac:dyDescent="0.25">
      <c r="B61" s="127" t="s">
        <v>30</v>
      </c>
      <c r="C61" s="236" t="str">
        <f>+Criteria!B2</f>
        <v>EE ONLY</v>
      </c>
      <c r="D61" s="237"/>
      <c r="E61" s="234">
        <f>+Criteria!B15-(Criteria!$B$48*'8hrs CSEA-MGMT'!$C68)</f>
        <v>2648.3999999999996</v>
      </c>
      <c r="F61" s="235"/>
      <c r="G61" s="225" t="s">
        <v>46</v>
      </c>
      <c r="H61" s="225"/>
      <c r="I61" s="225" t="s">
        <v>46</v>
      </c>
      <c r="J61" s="225"/>
      <c r="K61" s="225" t="s">
        <v>46</v>
      </c>
      <c r="L61" s="225"/>
      <c r="M61" s="225" t="s">
        <v>46</v>
      </c>
      <c r="N61" s="226"/>
      <c r="O61" s="78"/>
    </row>
    <row r="62" spans="1:15" x14ac:dyDescent="0.25">
      <c r="B62" s="127" t="s">
        <v>30</v>
      </c>
      <c r="C62" s="236" t="str">
        <f>+Criteria!C2</f>
        <v>EE+SPOUSE</v>
      </c>
      <c r="D62" s="237"/>
      <c r="E62" s="234">
        <f>+Criteria!C15-(Criteria!$C$48*'8hrs CSEA-MGMT'!$C68)</f>
        <v>4466.3999999999996</v>
      </c>
      <c r="F62" s="235"/>
      <c r="G62" s="225" t="s">
        <v>46</v>
      </c>
      <c r="H62" s="225"/>
      <c r="I62" s="225" t="s">
        <v>46</v>
      </c>
      <c r="J62" s="225"/>
      <c r="K62" s="225" t="s">
        <v>46</v>
      </c>
      <c r="L62" s="225"/>
      <c r="M62" s="225" t="s">
        <v>46</v>
      </c>
      <c r="N62" s="226"/>
      <c r="O62" s="78"/>
    </row>
    <row r="63" spans="1:15" x14ac:dyDescent="0.25">
      <c r="B63" s="127" t="s">
        <v>30</v>
      </c>
      <c r="C63" s="236" t="str">
        <f>+Criteria!E2</f>
        <v xml:space="preserve">EE+CHILDREN </v>
      </c>
      <c r="D63" s="237"/>
      <c r="E63" s="234">
        <f>+Criteria!E15-(Criteria!$E$48*'8hrs CSEA-MGMT'!$C71)</f>
        <v>4686</v>
      </c>
      <c r="F63" s="235"/>
      <c r="G63" s="225" t="s">
        <v>46</v>
      </c>
      <c r="H63" s="225"/>
      <c r="I63" s="225" t="s">
        <v>46</v>
      </c>
      <c r="J63" s="225"/>
      <c r="K63" s="225" t="s">
        <v>46</v>
      </c>
      <c r="L63" s="225"/>
      <c r="M63" s="225" t="s">
        <v>46</v>
      </c>
      <c r="N63" s="226"/>
      <c r="O63" s="78"/>
    </row>
    <row r="64" spans="1:15" ht="13.8" thickBot="1" x14ac:dyDescent="0.3">
      <c r="B64" s="127" t="s">
        <v>30</v>
      </c>
      <c r="C64" s="221" t="str">
        <f>+Criteria!F2</f>
        <v>EE + FAMILY</v>
      </c>
      <c r="D64" s="222"/>
      <c r="E64" s="223">
        <f>+Criteria!F15-(Criteria!$F$48*'8hrs CSEA-MGMT'!$C71)</f>
        <v>6218.4000000000015</v>
      </c>
      <c r="F64" s="224"/>
      <c r="G64" s="225" t="s">
        <v>46</v>
      </c>
      <c r="H64" s="225"/>
      <c r="I64" s="225" t="s">
        <v>46</v>
      </c>
      <c r="J64" s="225"/>
      <c r="K64" s="225" t="s">
        <v>46</v>
      </c>
      <c r="L64" s="225"/>
      <c r="M64" s="225" t="s">
        <v>46</v>
      </c>
      <c r="N64" s="226"/>
      <c r="O64" s="78"/>
    </row>
    <row r="65" spans="2:15" ht="14.4" thickTop="1" thickBot="1" x14ac:dyDescent="0.3">
      <c r="B65" s="128"/>
      <c r="C65" s="227" t="s">
        <v>45</v>
      </c>
      <c r="D65" s="228"/>
      <c r="E65" s="129">
        <f>+Criteria!$B$36</f>
        <v>12</v>
      </c>
      <c r="F65" s="129">
        <f>+Criteria!$B$37</f>
        <v>11</v>
      </c>
      <c r="G65" s="129">
        <f>+Criteria!$B$36</f>
        <v>12</v>
      </c>
      <c r="H65" s="129">
        <f>+Criteria!$B$37</f>
        <v>11</v>
      </c>
      <c r="I65" s="129">
        <f>+Criteria!$B$36</f>
        <v>12</v>
      </c>
      <c r="J65" s="129">
        <f>+Criteria!$B$37</f>
        <v>11</v>
      </c>
      <c r="K65" s="129">
        <f>+Criteria!$B$36</f>
        <v>12</v>
      </c>
      <c r="L65" s="129">
        <f>+Criteria!$B$37</f>
        <v>11</v>
      </c>
      <c r="M65" s="129">
        <f>+Criteria!$B$36</f>
        <v>12</v>
      </c>
      <c r="N65" s="130">
        <f>+Criteria!$B$37</f>
        <v>11</v>
      </c>
      <c r="O65" s="78"/>
    </row>
    <row r="66" spans="2:15" ht="14.4" thickTop="1" thickBot="1" x14ac:dyDescent="0.3">
      <c r="B66" s="131"/>
      <c r="C66" s="132"/>
      <c r="D66" s="133"/>
      <c r="E66" s="229" t="s">
        <v>29</v>
      </c>
      <c r="F66" s="230"/>
      <c r="G66" s="231" t="s">
        <v>29</v>
      </c>
      <c r="H66" s="232"/>
      <c r="I66" s="231" t="s">
        <v>29</v>
      </c>
      <c r="J66" s="232"/>
      <c r="K66" s="231" t="s">
        <v>29</v>
      </c>
      <c r="L66" s="232"/>
      <c r="M66" s="231" t="s">
        <v>29</v>
      </c>
      <c r="N66" s="233"/>
      <c r="O66" s="78"/>
    </row>
    <row r="67" spans="2:15" x14ac:dyDescent="0.25">
      <c r="B67" s="134" t="s">
        <v>2</v>
      </c>
      <c r="C67" s="135" t="s">
        <v>23</v>
      </c>
      <c r="D67" s="136" t="s">
        <v>27</v>
      </c>
      <c r="E67" s="210" t="s">
        <v>5</v>
      </c>
      <c r="F67" s="211"/>
      <c r="G67" s="212" t="s">
        <v>5</v>
      </c>
      <c r="H67" s="212"/>
      <c r="I67" s="212" t="s">
        <v>5</v>
      </c>
      <c r="J67" s="212"/>
      <c r="K67" s="212" t="s">
        <v>5</v>
      </c>
      <c r="L67" s="212"/>
      <c r="M67" s="212" t="s">
        <v>5</v>
      </c>
      <c r="N67" s="213"/>
      <c r="O67" s="78"/>
    </row>
    <row r="68" spans="2:15" x14ac:dyDescent="0.25">
      <c r="B68" s="137">
        <f>+EightHrs</f>
        <v>8</v>
      </c>
      <c r="C68" s="138">
        <f>+IF(B68&gt;8,8/Criteria!$C$57,B68/Criteria!$C$57)</f>
        <v>1</v>
      </c>
      <c r="D68" s="139" t="s">
        <v>40</v>
      </c>
      <c r="E68" s="140">
        <f>+E61/E65</f>
        <v>220.69999999999996</v>
      </c>
      <c r="F68" s="140">
        <f>+E61/F65</f>
        <v>240.76363636363632</v>
      </c>
      <c r="G68" s="140" t="s">
        <v>46</v>
      </c>
      <c r="H68" s="140" t="s">
        <v>46</v>
      </c>
      <c r="I68" s="140" t="s">
        <v>46</v>
      </c>
      <c r="J68" s="140" t="s">
        <v>46</v>
      </c>
      <c r="K68" s="140" t="s">
        <v>46</v>
      </c>
      <c r="L68" s="140" t="s">
        <v>46</v>
      </c>
      <c r="M68" s="140" t="s">
        <v>46</v>
      </c>
      <c r="N68" s="141" t="s">
        <v>46</v>
      </c>
      <c r="O68" s="78"/>
    </row>
    <row r="69" spans="2:15" x14ac:dyDescent="0.25">
      <c r="B69" s="137">
        <f>+EightHrs</f>
        <v>8</v>
      </c>
      <c r="C69" s="138">
        <f>+IF(B69&gt;8,8/Criteria!$C$57,B69/Criteria!$C$57)</f>
        <v>1</v>
      </c>
      <c r="D69" s="139" t="s">
        <v>51</v>
      </c>
      <c r="E69" s="140">
        <f>+E62/E65</f>
        <v>372.2</v>
      </c>
      <c r="F69" s="140">
        <f>+E62/F65</f>
        <v>406.0363636363636</v>
      </c>
      <c r="G69" s="140" t="s">
        <v>46</v>
      </c>
      <c r="H69" s="140" t="s">
        <v>46</v>
      </c>
      <c r="I69" s="140" t="s">
        <v>46</v>
      </c>
      <c r="J69" s="140" t="s">
        <v>46</v>
      </c>
      <c r="K69" s="140" t="s">
        <v>46</v>
      </c>
      <c r="L69" s="140" t="s">
        <v>46</v>
      </c>
      <c r="M69" s="140" t="s">
        <v>46</v>
      </c>
      <c r="N69" s="141" t="s">
        <v>46</v>
      </c>
      <c r="O69" s="78"/>
    </row>
    <row r="70" spans="2:15" x14ac:dyDescent="0.25">
      <c r="B70" s="137">
        <f>+EightHrs</f>
        <v>8</v>
      </c>
      <c r="C70" s="138">
        <f>+IF(B70&gt;8,8/Criteria!$C$57,B70/Criteria!$C$57)</f>
        <v>1</v>
      </c>
      <c r="D70" s="139" t="s">
        <v>49</v>
      </c>
      <c r="E70" s="140">
        <f>+E63/E65</f>
        <v>390.5</v>
      </c>
      <c r="F70" s="140">
        <f>+E63/F65</f>
        <v>426</v>
      </c>
      <c r="G70" s="140" t="s">
        <v>46</v>
      </c>
      <c r="H70" s="140" t="s">
        <v>46</v>
      </c>
      <c r="I70" s="140" t="s">
        <v>46</v>
      </c>
      <c r="J70" s="140" t="s">
        <v>46</v>
      </c>
      <c r="K70" s="140" t="s">
        <v>46</v>
      </c>
      <c r="L70" s="140" t="s">
        <v>46</v>
      </c>
      <c r="M70" s="140" t="s">
        <v>46</v>
      </c>
      <c r="N70" s="141" t="s">
        <v>46</v>
      </c>
      <c r="O70" s="78"/>
    </row>
    <row r="71" spans="2:15" ht="13.8" thickBot="1" x14ac:dyDescent="0.3">
      <c r="B71" s="142">
        <f>+EightHrs</f>
        <v>8</v>
      </c>
      <c r="C71" s="143">
        <f>+IF(B71&gt;8,8/Criteria!$C$57,B71/Criteria!$C$57)</f>
        <v>1</v>
      </c>
      <c r="D71" s="144" t="s">
        <v>53</v>
      </c>
      <c r="E71" s="145">
        <f>+E64/E65</f>
        <v>518.20000000000016</v>
      </c>
      <c r="F71" s="145">
        <f>+E64/F65</f>
        <v>565.30909090909108</v>
      </c>
      <c r="G71" s="145" t="s">
        <v>46</v>
      </c>
      <c r="H71" s="145" t="s">
        <v>46</v>
      </c>
      <c r="I71" s="145" t="s">
        <v>46</v>
      </c>
      <c r="J71" s="145" t="s">
        <v>46</v>
      </c>
      <c r="K71" s="145" t="s">
        <v>46</v>
      </c>
      <c r="L71" s="145" t="s">
        <v>46</v>
      </c>
      <c r="M71" s="145" t="s">
        <v>46</v>
      </c>
      <c r="N71" s="146" t="s">
        <v>46</v>
      </c>
      <c r="O71" s="78"/>
    </row>
    <row r="72" spans="2:15" x14ac:dyDescent="0.25">
      <c r="B72" s="79"/>
      <c r="C72" s="80"/>
      <c r="D72" s="81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8"/>
    </row>
    <row r="73" spans="2:15" ht="13.8" thickBot="1" x14ac:dyDescent="0.3">
      <c r="B73" s="79"/>
      <c r="C73" s="80"/>
      <c r="D73" s="81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8"/>
    </row>
    <row r="74" spans="2:15" ht="35.4" customHeight="1" x14ac:dyDescent="0.4">
      <c r="B74" s="214" t="s">
        <v>64</v>
      </c>
      <c r="C74" s="215"/>
      <c r="D74" s="216"/>
      <c r="E74" s="217" t="s">
        <v>6</v>
      </c>
      <c r="F74" s="218"/>
      <c r="G74" s="219" t="s">
        <v>9</v>
      </c>
      <c r="H74" s="219"/>
      <c r="I74" s="219" t="s">
        <v>10</v>
      </c>
      <c r="J74" s="219"/>
      <c r="K74" s="219" t="s">
        <v>0</v>
      </c>
      <c r="L74" s="219"/>
      <c r="M74" s="219" t="s">
        <v>13</v>
      </c>
      <c r="N74" s="220"/>
      <c r="O74" s="78"/>
    </row>
    <row r="75" spans="2:15" x14ac:dyDescent="0.25">
      <c r="B75" s="148" t="s">
        <v>30</v>
      </c>
      <c r="C75" s="191" t="str">
        <f>+Criteria!B2</f>
        <v>EE ONLY</v>
      </c>
      <c r="D75" s="192"/>
      <c r="E75" s="193">
        <f>+Criteria!B16-(Criteria!$B$48*'8hrs CSEA-MGMT'!$C82)</f>
        <v>1904.3999999999996</v>
      </c>
      <c r="F75" s="194"/>
      <c r="G75" s="195" t="s">
        <v>46</v>
      </c>
      <c r="H75" s="195"/>
      <c r="I75" s="195" t="s">
        <v>46</v>
      </c>
      <c r="J75" s="195"/>
      <c r="K75" s="195" t="s">
        <v>46</v>
      </c>
      <c r="L75" s="195"/>
      <c r="M75" s="195" t="s">
        <v>46</v>
      </c>
      <c r="N75" s="196"/>
      <c r="O75" s="78"/>
    </row>
    <row r="76" spans="2:15" x14ac:dyDescent="0.25">
      <c r="B76" s="148" t="s">
        <v>30</v>
      </c>
      <c r="C76" s="191" t="str">
        <f>+Criteria!C2</f>
        <v>EE+SPOUSE</v>
      </c>
      <c r="D76" s="192"/>
      <c r="E76" s="193">
        <f>+Criteria!C16-(Criteria!$C$48*'8hrs CSEA-MGMT'!$C82)</f>
        <v>2954.3999999999996</v>
      </c>
      <c r="F76" s="194"/>
      <c r="G76" s="195" t="s">
        <v>46</v>
      </c>
      <c r="H76" s="195"/>
      <c r="I76" s="195" t="s">
        <v>46</v>
      </c>
      <c r="J76" s="195"/>
      <c r="K76" s="195" t="s">
        <v>46</v>
      </c>
      <c r="L76" s="195"/>
      <c r="M76" s="195" t="s">
        <v>46</v>
      </c>
      <c r="N76" s="196"/>
      <c r="O76" s="78"/>
    </row>
    <row r="77" spans="2:15" x14ac:dyDescent="0.25">
      <c r="B77" s="148" t="s">
        <v>30</v>
      </c>
      <c r="C77" s="191" t="str">
        <f>+Criteria!E2</f>
        <v xml:space="preserve">EE+CHILDREN </v>
      </c>
      <c r="D77" s="192"/>
      <c r="E77" s="193">
        <f>+Criteria!E16-(Criteria!$E$48*'8hrs CSEA-MGMT'!$C85)</f>
        <v>3330</v>
      </c>
      <c r="F77" s="194"/>
      <c r="G77" s="195" t="s">
        <v>46</v>
      </c>
      <c r="H77" s="195"/>
      <c r="I77" s="195" t="s">
        <v>46</v>
      </c>
      <c r="J77" s="195"/>
      <c r="K77" s="195" t="s">
        <v>46</v>
      </c>
      <c r="L77" s="195"/>
      <c r="M77" s="195" t="s">
        <v>46</v>
      </c>
      <c r="N77" s="196"/>
      <c r="O77" s="78"/>
    </row>
    <row r="78" spans="2:15" ht="13.8" thickBot="1" x14ac:dyDescent="0.3">
      <c r="B78" s="148" t="s">
        <v>30</v>
      </c>
      <c r="C78" s="197" t="str">
        <f>+Criteria!F2</f>
        <v>EE + FAMILY</v>
      </c>
      <c r="D78" s="198"/>
      <c r="E78" s="199">
        <f>+Criteria!F16-(Criteria!$F$48*'8hrs CSEA-MGMT'!$C85)</f>
        <v>4106.4000000000015</v>
      </c>
      <c r="F78" s="200"/>
      <c r="G78" s="195" t="s">
        <v>46</v>
      </c>
      <c r="H78" s="195"/>
      <c r="I78" s="195" t="s">
        <v>46</v>
      </c>
      <c r="J78" s="195"/>
      <c r="K78" s="195" t="s">
        <v>46</v>
      </c>
      <c r="L78" s="195"/>
      <c r="M78" s="195" t="s">
        <v>46</v>
      </c>
      <c r="N78" s="196"/>
      <c r="O78" s="78"/>
    </row>
    <row r="79" spans="2:15" ht="14.4" thickTop="1" thickBot="1" x14ac:dyDescent="0.3">
      <c r="B79" s="149"/>
      <c r="C79" s="189" t="s">
        <v>45</v>
      </c>
      <c r="D79" s="190"/>
      <c r="E79" s="150">
        <f>+Criteria!$B$36</f>
        <v>12</v>
      </c>
      <c r="F79" s="150">
        <f>+Criteria!$B$37</f>
        <v>11</v>
      </c>
      <c r="G79" s="150">
        <f>+Criteria!$B$36</f>
        <v>12</v>
      </c>
      <c r="H79" s="150">
        <f>+Criteria!$B$37</f>
        <v>11</v>
      </c>
      <c r="I79" s="150">
        <f>+Criteria!$B$36</f>
        <v>12</v>
      </c>
      <c r="J79" s="150">
        <f>+Criteria!$B$37</f>
        <v>11</v>
      </c>
      <c r="K79" s="150">
        <f>+Criteria!$B$36</f>
        <v>12</v>
      </c>
      <c r="L79" s="150">
        <f>+Criteria!$B$37</f>
        <v>11</v>
      </c>
      <c r="M79" s="150">
        <f>+Criteria!$B$36</f>
        <v>12</v>
      </c>
      <c r="N79" s="152">
        <f>+Criteria!$B$37</f>
        <v>11</v>
      </c>
      <c r="O79" s="78"/>
    </row>
    <row r="80" spans="2:15" ht="14.4" thickTop="1" thickBot="1" x14ac:dyDescent="0.3">
      <c r="B80" s="153"/>
      <c r="C80" s="154"/>
      <c r="D80" s="155"/>
      <c r="E80" s="201" t="s">
        <v>29</v>
      </c>
      <c r="F80" s="202"/>
      <c r="G80" s="203" t="s">
        <v>29</v>
      </c>
      <c r="H80" s="204"/>
      <c r="I80" s="203" t="s">
        <v>29</v>
      </c>
      <c r="J80" s="204"/>
      <c r="K80" s="203" t="s">
        <v>29</v>
      </c>
      <c r="L80" s="204"/>
      <c r="M80" s="203" t="s">
        <v>29</v>
      </c>
      <c r="N80" s="205"/>
      <c r="O80" s="78"/>
    </row>
    <row r="81" spans="2:15" x14ac:dyDescent="0.25">
      <c r="B81" s="156" t="s">
        <v>2</v>
      </c>
      <c r="C81" s="157" t="s">
        <v>23</v>
      </c>
      <c r="D81" s="158" t="s">
        <v>27</v>
      </c>
      <c r="E81" s="206" t="s">
        <v>5</v>
      </c>
      <c r="F81" s="207"/>
      <c r="G81" s="208" t="s">
        <v>5</v>
      </c>
      <c r="H81" s="208"/>
      <c r="I81" s="208" t="s">
        <v>5</v>
      </c>
      <c r="J81" s="208"/>
      <c r="K81" s="208" t="s">
        <v>5</v>
      </c>
      <c r="L81" s="208"/>
      <c r="M81" s="208" t="s">
        <v>5</v>
      </c>
      <c r="N81" s="209"/>
      <c r="O81" s="78"/>
    </row>
    <row r="82" spans="2:15" x14ac:dyDescent="0.25">
      <c r="B82" s="159">
        <f>+EightHrs</f>
        <v>8</v>
      </c>
      <c r="C82" s="160">
        <f>+IF(B82&gt;8,8/Criteria!$C$57,B82/Criteria!$C$57)</f>
        <v>1</v>
      </c>
      <c r="D82" s="161" t="s">
        <v>40</v>
      </c>
      <c r="E82" s="162">
        <f>+E75/E79</f>
        <v>158.69999999999996</v>
      </c>
      <c r="F82" s="162">
        <f>+E75/F79</f>
        <v>173.1272727272727</v>
      </c>
      <c r="G82" s="162" t="s">
        <v>46</v>
      </c>
      <c r="H82" s="162" t="s">
        <v>46</v>
      </c>
      <c r="I82" s="162" t="s">
        <v>46</v>
      </c>
      <c r="J82" s="162" t="s">
        <v>46</v>
      </c>
      <c r="K82" s="162" t="s">
        <v>46</v>
      </c>
      <c r="L82" s="162" t="s">
        <v>46</v>
      </c>
      <c r="M82" s="162" t="s">
        <v>46</v>
      </c>
      <c r="N82" s="163" t="s">
        <v>46</v>
      </c>
      <c r="O82" s="78"/>
    </row>
    <row r="83" spans="2:15" x14ac:dyDescent="0.25">
      <c r="B83" s="159">
        <f>+EightHrs</f>
        <v>8</v>
      </c>
      <c r="C83" s="160">
        <f>+IF(B83&gt;8,8/Criteria!$C$57,B83/Criteria!$C$57)</f>
        <v>1</v>
      </c>
      <c r="D83" s="161" t="s">
        <v>51</v>
      </c>
      <c r="E83" s="162">
        <f>+E76/E79</f>
        <v>246.19999999999996</v>
      </c>
      <c r="F83" s="162">
        <f>+E76/F79</f>
        <v>268.58181818181816</v>
      </c>
      <c r="G83" s="162" t="s">
        <v>46</v>
      </c>
      <c r="H83" s="162" t="s">
        <v>46</v>
      </c>
      <c r="I83" s="162" t="s">
        <v>46</v>
      </c>
      <c r="J83" s="162" t="s">
        <v>46</v>
      </c>
      <c r="K83" s="162" t="s">
        <v>46</v>
      </c>
      <c r="L83" s="162" t="s">
        <v>46</v>
      </c>
      <c r="M83" s="162" t="s">
        <v>46</v>
      </c>
      <c r="N83" s="163" t="s">
        <v>46</v>
      </c>
      <c r="O83" s="78"/>
    </row>
    <row r="84" spans="2:15" x14ac:dyDescent="0.25">
      <c r="B84" s="159">
        <f>+EightHrs</f>
        <v>8</v>
      </c>
      <c r="C84" s="160">
        <f>+IF(B84&gt;8,8/Criteria!$C$57,B84/Criteria!$C$57)</f>
        <v>1</v>
      </c>
      <c r="D84" s="161" t="s">
        <v>49</v>
      </c>
      <c r="E84" s="162">
        <f>+E77/E79</f>
        <v>277.5</v>
      </c>
      <c r="F84" s="162">
        <f>+E77/F79</f>
        <v>302.72727272727275</v>
      </c>
      <c r="G84" s="162" t="s">
        <v>46</v>
      </c>
      <c r="H84" s="162" t="s">
        <v>46</v>
      </c>
      <c r="I84" s="162" t="s">
        <v>46</v>
      </c>
      <c r="J84" s="162" t="s">
        <v>46</v>
      </c>
      <c r="K84" s="162" t="s">
        <v>46</v>
      </c>
      <c r="L84" s="162" t="s">
        <v>46</v>
      </c>
      <c r="M84" s="162" t="s">
        <v>46</v>
      </c>
      <c r="N84" s="163" t="s">
        <v>46</v>
      </c>
      <c r="O84" s="78"/>
    </row>
    <row r="85" spans="2:15" ht="13.8" thickBot="1" x14ac:dyDescent="0.3">
      <c r="B85" s="164">
        <f>+EightHrs</f>
        <v>8</v>
      </c>
      <c r="C85" s="165">
        <f>+IF(B85&gt;8,8/Criteria!$C$57,B85/Criteria!$C$57)</f>
        <v>1</v>
      </c>
      <c r="D85" s="166" t="s">
        <v>53</v>
      </c>
      <c r="E85" s="167">
        <f>+E78/E79</f>
        <v>342.2000000000001</v>
      </c>
      <c r="F85" s="167">
        <f>+E78/F79</f>
        <v>373.30909090909103</v>
      </c>
      <c r="G85" s="167" t="s">
        <v>46</v>
      </c>
      <c r="H85" s="167" t="s">
        <v>46</v>
      </c>
      <c r="I85" s="167" t="s">
        <v>46</v>
      </c>
      <c r="J85" s="167" t="s">
        <v>46</v>
      </c>
      <c r="K85" s="167" t="s">
        <v>46</v>
      </c>
      <c r="L85" s="167" t="s">
        <v>46</v>
      </c>
      <c r="M85" s="167" t="s">
        <v>46</v>
      </c>
      <c r="N85" s="168" t="s">
        <v>46</v>
      </c>
      <c r="O85" s="78"/>
    </row>
    <row r="86" spans="2:15" x14ac:dyDescent="0.25">
      <c r="B86" s="79"/>
      <c r="C86" s="80"/>
      <c r="D86" s="81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8"/>
    </row>
    <row r="87" spans="2:15" x14ac:dyDescent="0.25">
      <c r="B87" s="79"/>
      <c r="C87" s="80"/>
      <c r="D87" s="81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8"/>
    </row>
    <row r="88" spans="2:15" ht="36" customHeight="1" x14ac:dyDescent="0.25">
      <c r="B88" s="188" t="s">
        <v>83</v>
      </c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</row>
  </sheetData>
  <sheetProtection password="D1F1" sheet="1" objects="1" scenarios="1"/>
  <mergeCells count="250">
    <mergeCell ref="I11:J11"/>
    <mergeCell ref="G10:H10"/>
    <mergeCell ref="I10:J10"/>
    <mergeCell ref="G4:H4"/>
    <mergeCell ref="G8:H8"/>
    <mergeCell ref="G11:H11"/>
    <mergeCell ref="G5:H5"/>
    <mergeCell ref="I5:J5"/>
    <mergeCell ref="G6:H6"/>
    <mergeCell ref="I6:J6"/>
    <mergeCell ref="C9:D9"/>
    <mergeCell ref="C5:D5"/>
    <mergeCell ref="C6:D6"/>
    <mergeCell ref="C8:D8"/>
    <mergeCell ref="B2:C2"/>
    <mergeCell ref="B4:D4"/>
    <mergeCell ref="I4:J4"/>
    <mergeCell ref="I8:J8"/>
    <mergeCell ref="K6:L6"/>
    <mergeCell ref="K4:L4"/>
    <mergeCell ref="K8:L8"/>
    <mergeCell ref="K11:L11"/>
    <mergeCell ref="M4:N4"/>
    <mergeCell ref="M8:N8"/>
    <mergeCell ref="M11:N11"/>
    <mergeCell ref="K10:L10"/>
    <mergeCell ref="M10:N10"/>
    <mergeCell ref="K5:L5"/>
    <mergeCell ref="M5:N5"/>
    <mergeCell ref="M17:N17"/>
    <mergeCell ref="M6:N6"/>
    <mergeCell ref="C18:D18"/>
    <mergeCell ref="C21:D21"/>
    <mergeCell ref="E21:F21"/>
    <mergeCell ref="G21:H21"/>
    <mergeCell ref="I21:J21"/>
    <mergeCell ref="K21:L21"/>
    <mergeCell ref="M21:N21"/>
    <mergeCell ref="B17:D17"/>
    <mergeCell ref="E17:F17"/>
    <mergeCell ref="G17:H17"/>
    <mergeCell ref="I17:J17"/>
    <mergeCell ref="K17:L17"/>
    <mergeCell ref="E18:F18"/>
    <mergeCell ref="G18:H18"/>
    <mergeCell ref="I18:J18"/>
    <mergeCell ref="K18:L18"/>
    <mergeCell ref="M18:N18"/>
    <mergeCell ref="B45:D45"/>
    <mergeCell ref="E45:F45"/>
    <mergeCell ref="G45:H45"/>
    <mergeCell ref="I45:J45"/>
    <mergeCell ref="K45:L45"/>
    <mergeCell ref="M45:N45"/>
    <mergeCell ref="G24:H24"/>
    <mergeCell ref="I24:J24"/>
    <mergeCell ref="K24:L24"/>
    <mergeCell ref="M24:N24"/>
    <mergeCell ref="C33:D33"/>
    <mergeCell ref="E33:F33"/>
    <mergeCell ref="G33:H33"/>
    <mergeCell ref="I33:J33"/>
    <mergeCell ref="K33:L33"/>
    <mergeCell ref="M33:N33"/>
    <mergeCell ref="C34:D34"/>
    <mergeCell ref="E34:F34"/>
    <mergeCell ref="G34:H34"/>
    <mergeCell ref="I34:J34"/>
    <mergeCell ref="K34:L34"/>
    <mergeCell ref="M34:N34"/>
    <mergeCell ref="C37:D37"/>
    <mergeCell ref="E38:F38"/>
    <mergeCell ref="M46:N46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  <mergeCell ref="B88:N88"/>
    <mergeCell ref="E51:F51"/>
    <mergeCell ref="G51:H51"/>
    <mergeCell ref="I51:J51"/>
    <mergeCell ref="K51:L51"/>
    <mergeCell ref="M51:N51"/>
    <mergeCell ref="E52:F52"/>
    <mergeCell ref="G52:H52"/>
    <mergeCell ref="I52:J52"/>
    <mergeCell ref="K52:L52"/>
    <mergeCell ref="M52:N52"/>
    <mergeCell ref="B60:D60"/>
    <mergeCell ref="E60:F60"/>
    <mergeCell ref="G60:H60"/>
    <mergeCell ref="I60:J60"/>
    <mergeCell ref="K60:L60"/>
    <mergeCell ref="M60:N60"/>
    <mergeCell ref="C61:D61"/>
    <mergeCell ref="E61:F61"/>
    <mergeCell ref="G61:H61"/>
    <mergeCell ref="I61:J61"/>
    <mergeCell ref="K61:L61"/>
    <mergeCell ref="M61:N61"/>
    <mergeCell ref="C62:D62"/>
    <mergeCell ref="M49:N49"/>
    <mergeCell ref="C50:D50"/>
    <mergeCell ref="C49:D49"/>
    <mergeCell ref="E49:F49"/>
    <mergeCell ref="G49:H49"/>
    <mergeCell ref="I49:J49"/>
    <mergeCell ref="K49:L49"/>
    <mergeCell ref="C19:D19"/>
    <mergeCell ref="E19:F19"/>
    <mergeCell ref="G19:H19"/>
    <mergeCell ref="I19:J19"/>
    <mergeCell ref="K19:L19"/>
    <mergeCell ref="M19:N19"/>
    <mergeCell ref="B32:D32"/>
    <mergeCell ref="E32:F32"/>
    <mergeCell ref="G32:H32"/>
    <mergeCell ref="I32:J32"/>
    <mergeCell ref="K32:L32"/>
    <mergeCell ref="M32:N32"/>
    <mergeCell ref="E24:F24"/>
    <mergeCell ref="E23:F23"/>
    <mergeCell ref="G23:H23"/>
    <mergeCell ref="I23:J23"/>
    <mergeCell ref="K23:L23"/>
    <mergeCell ref="C22:D22"/>
    <mergeCell ref="C36:D36"/>
    <mergeCell ref="E36:F36"/>
    <mergeCell ref="G36:H36"/>
    <mergeCell ref="I36:J36"/>
    <mergeCell ref="K36:L36"/>
    <mergeCell ref="M36:N36"/>
    <mergeCell ref="K35:L35"/>
    <mergeCell ref="M35:N35"/>
    <mergeCell ref="G38:H38"/>
    <mergeCell ref="I38:J38"/>
    <mergeCell ref="K38:L38"/>
    <mergeCell ref="M38:N38"/>
    <mergeCell ref="G39:H39"/>
    <mergeCell ref="I39:J39"/>
    <mergeCell ref="K39:L39"/>
    <mergeCell ref="M39:N39"/>
    <mergeCell ref="M23:N23"/>
    <mergeCell ref="C48:D48"/>
    <mergeCell ref="E48:F48"/>
    <mergeCell ref="G48:H48"/>
    <mergeCell ref="I48:J48"/>
    <mergeCell ref="K48:L48"/>
    <mergeCell ref="M48:N48"/>
    <mergeCell ref="M47:N47"/>
    <mergeCell ref="B30:N30"/>
    <mergeCell ref="C7:D7"/>
    <mergeCell ref="E7:F7"/>
    <mergeCell ref="G7:H7"/>
    <mergeCell ref="I7:J7"/>
    <mergeCell ref="K7:L7"/>
    <mergeCell ref="M7:N7"/>
    <mergeCell ref="C20:D20"/>
    <mergeCell ref="E20:F20"/>
    <mergeCell ref="G20:H20"/>
    <mergeCell ref="I20:J20"/>
    <mergeCell ref="K20:L20"/>
    <mergeCell ref="M20:N20"/>
    <mergeCell ref="C35:D35"/>
    <mergeCell ref="E35:F35"/>
    <mergeCell ref="G35:H35"/>
    <mergeCell ref="I35:J35"/>
    <mergeCell ref="E62:F62"/>
    <mergeCell ref="G62:H62"/>
    <mergeCell ref="I62:J62"/>
    <mergeCell ref="K62:L62"/>
    <mergeCell ref="M62:N62"/>
    <mergeCell ref="C63:D63"/>
    <mergeCell ref="E63:F63"/>
    <mergeCell ref="G63:H63"/>
    <mergeCell ref="I63:J63"/>
    <mergeCell ref="K63:L63"/>
    <mergeCell ref="M63:N63"/>
    <mergeCell ref="C64:D64"/>
    <mergeCell ref="E64:F64"/>
    <mergeCell ref="G64:H64"/>
    <mergeCell ref="I64:J64"/>
    <mergeCell ref="K64:L64"/>
    <mergeCell ref="M64:N64"/>
    <mergeCell ref="C65:D65"/>
    <mergeCell ref="E66:F66"/>
    <mergeCell ref="G66:H66"/>
    <mergeCell ref="I66:J66"/>
    <mergeCell ref="K66:L66"/>
    <mergeCell ref="M66:N66"/>
    <mergeCell ref="E67:F67"/>
    <mergeCell ref="G67:H67"/>
    <mergeCell ref="I67:J67"/>
    <mergeCell ref="K67:L67"/>
    <mergeCell ref="M67:N67"/>
    <mergeCell ref="B74:D74"/>
    <mergeCell ref="E74:F74"/>
    <mergeCell ref="G74:H74"/>
    <mergeCell ref="I74:J74"/>
    <mergeCell ref="K74:L74"/>
    <mergeCell ref="M74:N74"/>
    <mergeCell ref="I75:J75"/>
    <mergeCell ref="K75:L75"/>
    <mergeCell ref="M75:N75"/>
    <mergeCell ref="C76:D76"/>
    <mergeCell ref="E76:F76"/>
    <mergeCell ref="G76:H76"/>
    <mergeCell ref="I76:J76"/>
    <mergeCell ref="K76:L76"/>
    <mergeCell ref="M76:N76"/>
    <mergeCell ref="E80:F80"/>
    <mergeCell ref="G80:H80"/>
    <mergeCell ref="I80:J80"/>
    <mergeCell ref="K80:L80"/>
    <mergeCell ref="M80:N80"/>
    <mergeCell ref="E81:F81"/>
    <mergeCell ref="G81:H81"/>
    <mergeCell ref="I81:J81"/>
    <mergeCell ref="K81:L81"/>
    <mergeCell ref="M81:N81"/>
    <mergeCell ref="E39:F39"/>
    <mergeCell ref="E11:F11"/>
    <mergeCell ref="E10:F10"/>
    <mergeCell ref="E8:F8"/>
    <mergeCell ref="E6:F6"/>
    <mergeCell ref="E5:F5"/>
    <mergeCell ref="E4:F4"/>
    <mergeCell ref="B58:N58"/>
    <mergeCell ref="C79:D79"/>
    <mergeCell ref="C77:D77"/>
    <mergeCell ref="E77:F77"/>
    <mergeCell ref="G77:H77"/>
    <mergeCell ref="I77:J77"/>
    <mergeCell ref="K77:L77"/>
    <mergeCell ref="M77:N77"/>
    <mergeCell ref="C78:D78"/>
    <mergeCell ref="E78:F78"/>
    <mergeCell ref="G78:H78"/>
    <mergeCell ref="I78:J78"/>
    <mergeCell ref="K78:L78"/>
    <mergeCell ref="M78:N78"/>
    <mergeCell ref="C75:D75"/>
    <mergeCell ref="E75:F75"/>
    <mergeCell ref="G75:H75"/>
  </mergeCells>
  <printOptions horizontalCentered="1"/>
  <pageMargins left="0" right="0" top="0.25" bottom="0" header="0.5" footer="0.5"/>
  <pageSetup orientation="landscape" r:id="rId1"/>
  <headerFooter alignWithMargins="0">
    <oddFooter>&amp;RPRINTED: &amp;D</oddFooter>
  </headerFooter>
  <rowBreaks count="2" manualBreakCount="2">
    <brk id="30" max="16383" man="1"/>
    <brk id="5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8"/>
  <sheetViews>
    <sheetView topLeftCell="A22" zoomScale="80" zoomScaleNormal="80" workbookViewId="0">
      <selection activeCell="H41" sqref="H41"/>
    </sheetView>
  </sheetViews>
  <sheetFormatPr defaultRowHeight="13.2" x14ac:dyDescent="0.25"/>
  <cols>
    <col min="1" max="1" width="1.88671875" customWidth="1"/>
    <col min="2" max="2" width="8.33203125" customWidth="1"/>
    <col min="3" max="3" width="6.88671875" customWidth="1"/>
    <col min="4" max="4" width="14.33203125" customWidth="1"/>
    <col min="5" max="13" width="9.6640625" customWidth="1"/>
    <col min="14" max="14" width="13.44140625" customWidth="1"/>
    <col min="15" max="15" width="0" hidden="1" customWidth="1"/>
    <col min="16" max="16" width="3.88671875" customWidth="1"/>
  </cols>
  <sheetData>
    <row r="1" spans="2:16" ht="21.6" thickBot="1" x14ac:dyDescent="0.45">
      <c r="B1" s="58" t="s">
        <v>38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5"/>
      <c r="P1" s="95"/>
    </row>
    <row r="2" spans="2:16" ht="16.2" thickBot="1" x14ac:dyDescent="0.35">
      <c r="B2" s="345" t="s">
        <v>23</v>
      </c>
      <c r="C2" s="346"/>
      <c r="D2" s="102">
        <f>+C12</f>
        <v>1</v>
      </c>
      <c r="E2" s="103" t="s">
        <v>31</v>
      </c>
      <c r="F2" s="104">
        <v>7</v>
      </c>
      <c r="G2" s="105" t="s">
        <v>11</v>
      </c>
      <c r="H2" s="106"/>
      <c r="I2" s="119"/>
      <c r="J2" s="107"/>
      <c r="K2" s="108" t="s">
        <v>84</v>
      </c>
      <c r="L2" s="109"/>
      <c r="M2" s="171" t="str">
        <f>+Criteria!B1</f>
        <v>10/1/2017-9/30/2018</v>
      </c>
      <c r="N2" s="172"/>
      <c r="O2" s="1" t="s">
        <v>14</v>
      </c>
    </row>
    <row r="3" spans="2:16" ht="11.25" customHeight="1" thickBot="1" x14ac:dyDescent="0.3">
      <c r="B3" s="76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1"/>
    </row>
    <row r="4" spans="2:16" ht="34.5" customHeight="1" x14ac:dyDescent="0.4">
      <c r="B4" s="347" t="str">
        <f>+Criteria!A3</f>
        <v>80C</v>
      </c>
      <c r="C4" s="348"/>
      <c r="D4" s="349"/>
      <c r="E4" s="186" t="s">
        <v>6</v>
      </c>
      <c r="F4" s="187"/>
      <c r="G4" s="350" t="s">
        <v>9</v>
      </c>
      <c r="H4" s="350"/>
      <c r="I4" s="350" t="s">
        <v>10</v>
      </c>
      <c r="J4" s="350"/>
      <c r="K4" s="350" t="s">
        <v>0</v>
      </c>
      <c r="L4" s="350"/>
      <c r="M4" s="186" t="s">
        <v>13</v>
      </c>
      <c r="N4" s="333"/>
    </row>
    <row r="5" spans="2:16" ht="12.75" customHeight="1" x14ac:dyDescent="0.25">
      <c r="B5" s="11" t="s">
        <v>30</v>
      </c>
      <c r="C5" s="244" t="str">
        <f>+Criteria!B2</f>
        <v>EE ONLY</v>
      </c>
      <c r="D5" s="245"/>
      <c r="E5" s="184">
        <f>+Criteria!B11-(Criteria!$B$48*'7hrs CTA'!$C12)</f>
        <v>3668.3999999999996</v>
      </c>
      <c r="F5" s="185"/>
      <c r="G5" s="246" t="s">
        <v>46</v>
      </c>
      <c r="H5" s="246"/>
      <c r="I5" s="246" t="s">
        <v>46</v>
      </c>
      <c r="J5" s="246"/>
      <c r="K5" s="246" t="s">
        <v>46</v>
      </c>
      <c r="L5" s="246"/>
      <c r="M5" s="246" t="s">
        <v>46</v>
      </c>
      <c r="N5" s="246"/>
    </row>
    <row r="6" spans="2:16" ht="12.75" customHeight="1" x14ac:dyDescent="0.25">
      <c r="B6" s="11" t="s">
        <v>30</v>
      </c>
      <c r="C6" s="244" t="str">
        <f>+Criteria!C2</f>
        <v>EE+SPOUSE</v>
      </c>
      <c r="D6" s="245"/>
      <c r="E6" s="184">
        <f>+Criteria!C11-(Criteria!$C$48*'7hrs CTA'!$C13)</f>
        <v>6494.4</v>
      </c>
      <c r="F6" s="185"/>
      <c r="G6" s="246" t="s">
        <v>46</v>
      </c>
      <c r="H6" s="246"/>
      <c r="I6" s="246" t="s">
        <v>46</v>
      </c>
      <c r="J6" s="246"/>
      <c r="K6" s="246" t="s">
        <v>46</v>
      </c>
      <c r="L6" s="246"/>
      <c r="M6" s="246" t="s">
        <v>46</v>
      </c>
      <c r="N6" s="246"/>
    </row>
    <row r="7" spans="2:16" ht="12.75" customHeight="1" x14ac:dyDescent="0.25">
      <c r="B7" s="11" t="s">
        <v>30</v>
      </c>
      <c r="C7" s="244" t="str">
        <f>+Criteria!E2</f>
        <v xml:space="preserve">EE+CHILDREN </v>
      </c>
      <c r="D7" s="245"/>
      <c r="E7" s="184">
        <f>+Criteria!E11-(Criteria!$D$48*'7hrs CTA'!$C14)</f>
        <v>6534</v>
      </c>
      <c r="F7" s="185"/>
      <c r="G7" s="246" t="s">
        <v>46</v>
      </c>
      <c r="H7" s="246"/>
      <c r="I7" s="246" t="s">
        <v>46</v>
      </c>
      <c r="J7" s="246"/>
      <c r="K7" s="246" t="s">
        <v>46</v>
      </c>
      <c r="L7" s="246"/>
      <c r="M7" s="246" t="s">
        <v>46</v>
      </c>
      <c r="N7" s="246"/>
    </row>
    <row r="8" spans="2:16" ht="12.75" customHeight="1" thickBot="1" x14ac:dyDescent="0.3">
      <c r="B8" s="11" t="s">
        <v>30</v>
      </c>
      <c r="C8" s="343" t="str">
        <f>+Criteria!F2</f>
        <v>EE + FAMILY</v>
      </c>
      <c r="D8" s="344"/>
      <c r="E8" s="182">
        <f>+Criteria!F11-(Criteria!$F$48*'7hrs CTA'!$C15)</f>
        <v>9086.4000000000015</v>
      </c>
      <c r="F8" s="183"/>
      <c r="G8" s="334" t="s">
        <v>46</v>
      </c>
      <c r="H8" s="334"/>
      <c r="I8" s="334" t="s">
        <v>46</v>
      </c>
      <c r="J8" s="334"/>
      <c r="K8" s="334" t="s">
        <v>46</v>
      </c>
      <c r="L8" s="334"/>
      <c r="M8" s="334" t="s">
        <v>46</v>
      </c>
      <c r="N8" s="334"/>
    </row>
    <row r="9" spans="2:16" ht="13.8" thickBot="1" x14ac:dyDescent="0.3">
      <c r="B9" s="115"/>
      <c r="C9" s="341" t="s">
        <v>44</v>
      </c>
      <c r="D9" s="342"/>
      <c r="E9" s="110">
        <f>+Criteria!$B$36</f>
        <v>12</v>
      </c>
      <c r="F9" s="111">
        <f>+Criteria!$B$37</f>
        <v>11</v>
      </c>
      <c r="G9" s="110">
        <f>+Criteria!$B$36</f>
        <v>12</v>
      </c>
      <c r="H9" s="112">
        <f>+Criteria!$B$37</f>
        <v>11</v>
      </c>
      <c r="I9" s="112">
        <f>+Criteria!$B$36</f>
        <v>12</v>
      </c>
      <c r="J9" s="112">
        <f>+Criteria!$B$37</f>
        <v>11</v>
      </c>
      <c r="K9" s="112">
        <f>+Criteria!$B$36</f>
        <v>12</v>
      </c>
      <c r="L9" s="111">
        <f>+Criteria!$B$37</f>
        <v>11</v>
      </c>
      <c r="M9" s="113">
        <f>+Criteria!$B$36</f>
        <v>12</v>
      </c>
      <c r="N9" s="112">
        <f>+Criteria!$B$37</f>
        <v>11</v>
      </c>
    </row>
    <row r="10" spans="2:16" ht="15" customHeight="1" thickBot="1" x14ac:dyDescent="0.3">
      <c r="B10" s="12"/>
      <c r="C10" s="116"/>
      <c r="D10" s="114"/>
      <c r="E10" s="180" t="s">
        <v>29</v>
      </c>
      <c r="F10" s="181"/>
      <c r="G10" s="337" t="s">
        <v>29</v>
      </c>
      <c r="H10" s="338"/>
      <c r="I10" s="337" t="s">
        <v>29</v>
      </c>
      <c r="J10" s="338"/>
      <c r="K10" s="337" t="s">
        <v>29</v>
      </c>
      <c r="L10" s="338"/>
      <c r="M10" s="337" t="s">
        <v>29</v>
      </c>
      <c r="N10" s="339"/>
    </row>
    <row r="11" spans="2:16" x14ac:dyDescent="0.25">
      <c r="B11" s="82" t="s">
        <v>2</v>
      </c>
      <c r="C11" s="13" t="s">
        <v>23</v>
      </c>
      <c r="D11" s="14" t="s">
        <v>26</v>
      </c>
      <c r="E11" s="178" t="s">
        <v>5</v>
      </c>
      <c r="F11" s="179"/>
      <c r="G11" s="332" t="s">
        <v>5</v>
      </c>
      <c r="H11" s="332"/>
      <c r="I11" s="332" t="s">
        <v>5</v>
      </c>
      <c r="J11" s="332"/>
      <c r="K11" s="332" t="s">
        <v>5</v>
      </c>
      <c r="L11" s="332"/>
      <c r="M11" s="332" t="s">
        <v>5</v>
      </c>
      <c r="N11" s="336"/>
    </row>
    <row r="12" spans="2:16" x14ac:dyDescent="0.25">
      <c r="B12" s="83">
        <f>+EightHrs</f>
        <v>7</v>
      </c>
      <c r="C12" s="15">
        <f>+IF(B12&gt;7,7/Criteria!$E$57,B12/Criteria!$E$57)</f>
        <v>1</v>
      </c>
      <c r="D12" s="16" t="s">
        <v>40</v>
      </c>
      <c r="E12" s="17">
        <f>+E5/E9</f>
        <v>305.7</v>
      </c>
      <c r="F12" s="17">
        <f>+E5/F9</f>
        <v>333.49090909090904</v>
      </c>
      <c r="G12" s="17" t="s">
        <v>46</v>
      </c>
      <c r="H12" s="17" t="s">
        <v>46</v>
      </c>
      <c r="I12" s="17" t="s">
        <v>46</v>
      </c>
      <c r="J12" s="17" t="s">
        <v>46</v>
      </c>
      <c r="K12" s="17" t="s">
        <v>46</v>
      </c>
      <c r="L12" s="17" t="s">
        <v>46</v>
      </c>
      <c r="M12" s="17" t="s">
        <v>46</v>
      </c>
      <c r="N12" s="17" t="s">
        <v>46</v>
      </c>
      <c r="O12" s="96" t="s">
        <v>46</v>
      </c>
    </row>
    <row r="13" spans="2:16" x14ac:dyDescent="0.25">
      <c r="B13" s="83">
        <f>+EightHrs</f>
        <v>7</v>
      </c>
      <c r="C13" s="15">
        <f>+IF(B13&gt;7,7/Criteria!$E$57,B13/Criteria!$E$57)</f>
        <v>1</v>
      </c>
      <c r="D13" s="16" t="s">
        <v>51</v>
      </c>
      <c r="E13" s="17">
        <f>+E6/E9</f>
        <v>541.19999999999993</v>
      </c>
      <c r="F13" s="17">
        <f>+E6/F9</f>
        <v>590.4</v>
      </c>
      <c r="G13" s="17" t="s">
        <v>46</v>
      </c>
      <c r="H13" s="17" t="s">
        <v>46</v>
      </c>
      <c r="I13" s="17" t="s">
        <v>46</v>
      </c>
      <c r="J13" s="17" t="s">
        <v>46</v>
      </c>
      <c r="K13" s="17" t="s">
        <v>46</v>
      </c>
      <c r="L13" s="17" t="s">
        <v>46</v>
      </c>
      <c r="M13" s="17" t="s">
        <v>46</v>
      </c>
      <c r="N13" s="17" t="s">
        <v>46</v>
      </c>
      <c r="O13" s="96" t="s">
        <v>46</v>
      </c>
    </row>
    <row r="14" spans="2:16" x14ac:dyDescent="0.25">
      <c r="B14" s="83">
        <f>+EightHrs</f>
        <v>7</v>
      </c>
      <c r="C14" s="15">
        <f>+IF(B14&gt;7,7/Criteria!$E$57,B14/Criteria!$E$57)</f>
        <v>1</v>
      </c>
      <c r="D14" s="16" t="s">
        <v>49</v>
      </c>
      <c r="E14" s="17">
        <f>+E7/E9</f>
        <v>544.5</v>
      </c>
      <c r="F14" s="17">
        <f>+E7/F9</f>
        <v>594</v>
      </c>
      <c r="G14" s="17" t="s">
        <v>46</v>
      </c>
      <c r="H14" s="17" t="s">
        <v>46</v>
      </c>
      <c r="I14" s="17" t="s">
        <v>46</v>
      </c>
      <c r="J14" s="17" t="s">
        <v>46</v>
      </c>
      <c r="K14" s="17" t="s">
        <v>46</v>
      </c>
      <c r="L14" s="17" t="s">
        <v>46</v>
      </c>
      <c r="M14" s="17" t="s">
        <v>46</v>
      </c>
      <c r="N14" s="17" t="s">
        <v>46</v>
      </c>
      <c r="O14" s="96" t="s">
        <v>46</v>
      </c>
    </row>
    <row r="15" spans="2:16" ht="13.8" thickBot="1" x14ac:dyDescent="0.3">
      <c r="B15" s="84">
        <f>+EightHrs</f>
        <v>7</v>
      </c>
      <c r="C15" s="60">
        <f>+IF(B15&gt;7,7/Criteria!$E$57,B15/Criteria!$E$57)</f>
        <v>1</v>
      </c>
      <c r="D15" s="19" t="s">
        <v>34</v>
      </c>
      <c r="E15" s="20">
        <f>+E8/E9</f>
        <v>757.20000000000016</v>
      </c>
      <c r="F15" s="20">
        <f>+E8/F9</f>
        <v>826.03636363636372</v>
      </c>
      <c r="G15" s="20" t="s">
        <v>46</v>
      </c>
      <c r="H15" s="20" t="s">
        <v>46</v>
      </c>
      <c r="I15" s="20" t="s">
        <v>46</v>
      </c>
      <c r="J15" s="20" t="s">
        <v>46</v>
      </c>
      <c r="K15" s="20" t="s">
        <v>46</v>
      </c>
      <c r="L15" s="20" t="s">
        <v>46</v>
      </c>
      <c r="M15" s="20" t="s">
        <v>46</v>
      </c>
      <c r="N15" s="20" t="s">
        <v>46</v>
      </c>
      <c r="O15" s="97" t="s">
        <v>46</v>
      </c>
    </row>
    <row r="16" spans="2:16" ht="12" customHeight="1" thickBot="1" x14ac:dyDescent="0.3"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0"/>
    </row>
    <row r="17" spans="2:14" ht="30" customHeight="1" x14ac:dyDescent="0.4">
      <c r="B17" s="326" t="str">
        <f>+Criteria!A4</f>
        <v>80G</v>
      </c>
      <c r="C17" s="327"/>
      <c r="D17" s="328"/>
      <c r="E17" s="329" t="s">
        <v>6</v>
      </c>
      <c r="F17" s="330"/>
      <c r="G17" s="331" t="s">
        <v>9</v>
      </c>
      <c r="H17" s="331"/>
      <c r="I17" s="331" t="s">
        <v>10</v>
      </c>
      <c r="J17" s="331"/>
      <c r="K17" s="331" t="s">
        <v>0</v>
      </c>
      <c r="L17" s="331"/>
      <c r="M17" s="331" t="s">
        <v>13</v>
      </c>
      <c r="N17" s="340"/>
    </row>
    <row r="18" spans="2:14" ht="12.75" customHeight="1" x14ac:dyDescent="0.25">
      <c r="B18" s="22" t="s">
        <v>30</v>
      </c>
      <c r="C18" s="279" t="str">
        <f>+Criteria!B2</f>
        <v>EE ONLY</v>
      </c>
      <c r="D18" s="249"/>
      <c r="E18" s="250">
        <f>+Criteria!B12-(Criteria!$B$48*'7hrs CTA'!$C25)</f>
        <v>3308.3999999999996</v>
      </c>
      <c r="F18" s="251"/>
      <c r="G18" s="252" t="s">
        <v>46</v>
      </c>
      <c r="H18" s="252"/>
      <c r="I18" s="252" t="s">
        <v>46</v>
      </c>
      <c r="J18" s="252"/>
      <c r="K18" s="252" t="s">
        <v>46</v>
      </c>
      <c r="L18" s="252"/>
      <c r="M18" s="252" t="s">
        <v>46</v>
      </c>
      <c r="N18" s="253"/>
    </row>
    <row r="19" spans="2:14" ht="12.75" customHeight="1" x14ac:dyDescent="0.25">
      <c r="B19" s="22" t="s">
        <v>30</v>
      </c>
      <c r="C19" s="279" t="str">
        <f>+Criteria!C2</f>
        <v>EE+SPOUSE</v>
      </c>
      <c r="D19" s="249"/>
      <c r="E19" s="250">
        <f>+Criteria!C12-(Criteria!$C$48*'7hrs CTA'!$C26)</f>
        <v>5786.4</v>
      </c>
      <c r="F19" s="251"/>
      <c r="G19" s="252" t="s">
        <v>46</v>
      </c>
      <c r="H19" s="252"/>
      <c r="I19" s="252" t="s">
        <v>46</v>
      </c>
      <c r="J19" s="252"/>
      <c r="K19" s="252" t="s">
        <v>46</v>
      </c>
      <c r="L19" s="252"/>
      <c r="M19" s="252" t="s">
        <v>46</v>
      </c>
      <c r="N19" s="253"/>
    </row>
    <row r="20" spans="2:14" ht="12.75" customHeight="1" x14ac:dyDescent="0.25">
      <c r="B20" s="22" t="s">
        <v>30</v>
      </c>
      <c r="C20" s="248" t="str">
        <f>+Criteria!E2</f>
        <v xml:space="preserve">EE+CHILDREN </v>
      </c>
      <c r="D20" s="249"/>
      <c r="E20" s="250">
        <f>+Criteria!E12-(Criteria!$E$48*'7hrs CTA'!$C28)</f>
        <v>5898</v>
      </c>
      <c r="F20" s="251"/>
      <c r="G20" s="252" t="s">
        <v>46</v>
      </c>
      <c r="H20" s="252"/>
      <c r="I20" s="252" t="s">
        <v>46</v>
      </c>
      <c r="J20" s="252"/>
      <c r="K20" s="252" t="s">
        <v>46</v>
      </c>
      <c r="L20" s="252"/>
      <c r="M20" s="252" t="s">
        <v>46</v>
      </c>
      <c r="N20" s="253"/>
    </row>
    <row r="21" spans="2:14" ht="12.75" customHeight="1" thickBot="1" x14ac:dyDescent="0.3">
      <c r="B21" s="22" t="s">
        <v>30</v>
      </c>
      <c r="C21" s="322" t="str">
        <f>+Criteria!F2</f>
        <v>EE + FAMILY</v>
      </c>
      <c r="D21" s="323"/>
      <c r="E21" s="324">
        <f>+Criteria!F12-(Criteria!$F$48*'7hrs CTA'!$C28)</f>
        <v>8078.4000000000015</v>
      </c>
      <c r="F21" s="325"/>
      <c r="G21" s="252" t="s">
        <v>46</v>
      </c>
      <c r="H21" s="252"/>
      <c r="I21" s="252" t="s">
        <v>46</v>
      </c>
      <c r="J21" s="252"/>
      <c r="K21" s="252" t="s">
        <v>46</v>
      </c>
      <c r="L21" s="252"/>
      <c r="M21" s="252" t="s">
        <v>46</v>
      </c>
      <c r="N21" s="253"/>
    </row>
    <row r="22" spans="2:14" ht="14.4" thickTop="1" thickBot="1" x14ac:dyDescent="0.3">
      <c r="B22" s="23"/>
      <c r="C22" s="266" t="s">
        <v>45</v>
      </c>
      <c r="D22" s="267"/>
      <c r="E22" s="24">
        <f>+Criteria!$B$36</f>
        <v>12</v>
      </c>
      <c r="F22" s="24">
        <f>+Criteria!$B$37</f>
        <v>11</v>
      </c>
      <c r="G22" s="24">
        <f>+Criteria!$B$36</f>
        <v>12</v>
      </c>
      <c r="H22" s="24">
        <f>+Criteria!$B$37</f>
        <v>11</v>
      </c>
      <c r="I22" s="24">
        <f>+Criteria!$B$36</f>
        <v>12</v>
      </c>
      <c r="J22" s="24">
        <f>+Criteria!$B$37</f>
        <v>11</v>
      </c>
      <c r="K22" s="24">
        <f>+Criteria!$B$36</f>
        <v>12</v>
      </c>
      <c r="L22" s="24">
        <f>+Criteria!$B$37</f>
        <v>11</v>
      </c>
      <c r="M22" s="24">
        <f>+Criteria!$B$36</f>
        <v>12</v>
      </c>
      <c r="N22" s="25">
        <f>+Criteria!$B$37</f>
        <v>11</v>
      </c>
    </row>
    <row r="23" spans="2:14" ht="14.4" thickTop="1" thickBot="1" x14ac:dyDescent="0.3">
      <c r="B23" s="26"/>
      <c r="C23" s="27"/>
      <c r="D23" s="28"/>
      <c r="E23" s="289" t="s">
        <v>29</v>
      </c>
      <c r="F23" s="290"/>
      <c r="G23" s="264" t="s">
        <v>29</v>
      </c>
      <c r="H23" s="291"/>
      <c r="I23" s="264" t="s">
        <v>29</v>
      </c>
      <c r="J23" s="291"/>
      <c r="K23" s="264" t="s">
        <v>29</v>
      </c>
      <c r="L23" s="291"/>
      <c r="M23" s="264" t="s">
        <v>29</v>
      </c>
      <c r="N23" s="265"/>
    </row>
    <row r="24" spans="2:14" x14ac:dyDescent="0.25">
      <c r="B24" s="91" t="s">
        <v>2</v>
      </c>
      <c r="C24" s="29" t="s">
        <v>23</v>
      </c>
      <c r="D24" s="30" t="s">
        <v>27</v>
      </c>
      <c r="E24" s="287" t="s">
        <v>5</v>
      </c>
      <c r="F24" s="288"/>
      <c r="G24" s="315" t="s">
        <v>5</v>
      </c>
      <c r="H24" s="315"/>
      <c r="I24" s="315" t="s">
        <v>5</v>
      </c>
      <c r="J24" s="315"/>
      <c r="K24" s="315" t="s">
        <v>5</v>
      </c>
      <c r="L24" s="315"/>
      <c r="M24" s="315" t="s">
        <v>5</v>
      </c>
      <c r="N24" s="316"/>
    </row>
    <row r="25" spans="2:14" ht="12.75" customHeight="1" x14ac:dyDescent="0.25">
      <c r="B25" s="92">
        <f>+EightHrs</f>
        <v>7</v>
      </c>
      <c r="C25" s="54">
        <f>+IF(B25&gt;7,7/Criteria!$E$57,B25/Criteria!$E$57)</f>
        <v>1</v>
      </c>
      <c r="D25" s="31" t="s">
        <v>40</v>
      </c>
      <c r="E25" s="32">
        <f>+E18/E22</f>
        <v>275.7</v>
      </c>
      <c r="F25" s="32">
        <f>+E18/F22</f>
        <v>300.76363636363635</v>
      </c>
      <c r="G25" s="32" t="s">
        <v>46</v>
      </c>
      <c r="H25" s="32" t="s">
        <v>46</v>
      </c>
      <c r="I25" s="32" t="s">
        <v>46</v>
      </c>
      <c r="J25" s="32" t="s">
        <v>46</v>
      </c>
      <c r="K25" s="32" t="s">
        <v>46</v>
      </c>
      <c r="L25" s="32" t="s">
        <v>46</v>
      </c>
      <c r="M25" s="32" t="s">
        <v>46</v>
      </c>
      <c r="N25" s="33" t="s">
        <v>46</v>
      </c>
    </row>
    <row r="26" spans="2:14" x14ac:dyDescent="0.25">
      <c r="B26" s="92">
        <f>+EightHrs</f>
        <v>7</v>
      </c>
      <c r="C26" s="54">
        <f>+IF(B26&gt;7,7/Criteria!$E$57,B26/Criteria!$E$57)</f>
        <v>1</v>
      </c>
      <c r="D26" s="31" t="s">
        <v>51</v>
      </c>
      <c r="E26" s="32">
        <f>+E19/E22</f>
        <v>482.2</v>
      </c>
      <c r="F26" s="32">
        <f>+E19/F22</f>
        <v>526.0363636363636</v>
      </c>
      <c r="G26" s="32" t="s">
        <v>46</v>
      </c>
      <c r="H26" s="32" t="s">
        <v>46</v>
      </c>
      <c r="I26" s="32" t="s">
        <v>46</v>
      </c>
      <c r="J26" s="32" t="s">
        <v>46</v>
      </c>
      <c r="K26" s="32" t="s">
        <v>46</v>
      </c>
      <c r="L26" s="32" t="s">
        <v>46</v>
      </c>
      <c r="M26" s="32" t="s">
        <v>46</v>
      </c>
      <c r="N26" s="33" t="s">
        <v>46</v>
      </c>
    </row>
    <row r="27" spans="2:14" x14ac:dyDescent="0.25">
      <c r="B27" s="92">
        <f>+EightHrs</f>
        <v>7</v>
      </c>
      <c r="C27" s="54">
        <f>+IF(B27&gt;7,7/Criteria!$E$57,B27/Criteria!$E$57)</f>
        <v>1</v>
      </c>
      <c r="D27" s="31" t="s">
        <v>49</v>
      </c>
      <c r="E27" s="32">
        <f>+E20/E22</f>
        <v>491.5</v>
      </c>
      <c r="F27" s="32">
        <f>+E20/F22</f>
        <v>536.18181818181813</v>
      </c>
      <c r="G27" s="32" t="s">
        <v>46</v>
      </c>
      <c r="H27" s="32" t="s">
        <v>46</v>
      </c>
      <c r="I27" s="32" t="s">
        <v>46</v>
      </c>
      <c r="J27" s="32" t="s">
        <v>46</v>
      </c>
      <c r="K27" s="32" t="s">
        <v>46</v>
      </c>
      <c r="L27" s="32" t="s">
        <v>46</v>
      </c>
      <c r="M27" s="32" t="s">
        <v>46</v>
      </c>
      <c r="N27" s="33" t="s">
        <v>46</v>
      </c>
    </row>
    <row r="28" spans="2:14" ht="13.8" thickBot="1" x14ac:dyDescent="0.3">
      <c r="B28" s="93">
        <f>+EightHrs</f>
        <v>7</v>
      </c>
      <c r="C28" s="34">
        <f>+IF(B28&gt;7,7/Criteria!$E$57,B28/Criteria!$E$57)</f>
        <v>1</v>
      </c>
      <c r="D28" s="35" t="s">
        <v>53</v>
      </c>
      <c r="E28" s="36">
        <f>+E21/E22</f>
        <v>673.20000000000016</v>
      </c>
      <c r="F28" s="36">
        <f>+E21/F22</f>
        <v>734.40000000000009</v>
      </c>
      <c r="G28" s="36" t="s">
        <v>46</v>
      </c>
      <c r="H28" s="36" t="s">
        <v>46</v>
      </c>
      <c r="I28" s="36" t="s">
        <v>46</v>
      </c>
      <c r="J28" s="36" t="s">
        <v>46</v>
      </c>
      <c r="K28" s="36" t="s">
        <v>46</v>
      </c>
      <c r="L28" s="36" t="s">
        <v>46</v>
      </c>
      <c r="M28" s="36" t="s">
        <v>46</v>
      </c>
      <c r="N28" s="37" t="s">
        <v>46</v>
      </c>
    </row>
    <row r="29" spans="2:14" x14ac:dyDescent="0.25">
      <c r="B29" s="79"/>
      <c r="C29" s="80"/>
      <c r="D29" s="81"/>
      <c r="E29" s="79"/>
      <c r="F29" s="79"/>
      <c r="G29" s="79"/>
      <c r="H29" s="79"/>
      <c r="I29" s="79"/>
      <c r="J29" s="79"/>
      <c r="K29" s="79"/>
      <c r="L29" s="79"/>
      <c r="M29" s="79"/>
      <c r="N29" s="79"/>
    </row>
    <row r="30" spans="2:14" ht="36" customHeight="1" x14ac:dyDescent="0.25">
      <c r="B30" s="188" t="s">
        <v>83</v>
      </c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</row>
    <row r="31" spans="2:14" ht="12" customHeight="1" thickBot="1" x14ac:dyDescent="0.3"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2:14" ht="30" customHeight="1" x14ac:dyDescent="0.4">
      <c r="B32" s="280" t="str">
        <f>+Criteria!A5</f>
        <v>80K</v>
      </c>
      <c r="C32" s="281"/>
      <c r="D32" s="282"/>
      <c r="E32" s="283" t="s">
        <v>6</v>
      </c>
      <c r="F32" s="284"/>
      <c r="G32" s="285" t="s">
        <v>9</v>
      </c>
      <c r="H32" s="285"/>
      <c r="I32" s="285" t="s">
        <v>10</v>
      </c>
      <c r="J32" s="285"/>
      <c r="K32" s="285" t="s">
        <v>0</v>
      </c>
      <c r="L32" s="285"/>
      <c r="M32" s="285" t="s">
        <v>13</v>
      </c>
      <c r="N32" s="286"/>
    </row>
    <row r="33" spans="2:14" ht="12.75" customHeight="1" x14ac:dyDescent="0.25">
      <c r="B33" s="61" t="s">
        <v>30</v>
      </c>
      <c r="C33" s="317" t="str">
        <f>+Criteria!B2</f>
        <v>EE ONLY</v>
      </c>
      <c r="D33" s="255"/>
      <c r="E33" s="256">
        <f>+Criteria!B13-(Criteria!$B$48*'7hrs CTA'!$C40)</f>
        <v>2948.3999999999996</v>
      </c>
      <c r="F33" s="257"/>
      <c r="G33" s="258" t="s">
        <v>46</v>
      </c>
      <c r="H33" s="258"/>
      <c r="I33" s="258" t="s">
        <v>46</v>
      </c>
      <c r="J33" s="258"/>
      <c r="K33" s="258" t="s">
        <v>46</v>
      </c>
      <c r="L33" s="258"/>
      <c r="M33" s="258" t="s">
        <v>46</v>
      </c>
      <c r="N33" s="272"/>
    </row>
    <row r="34" spans="2:14" ht="12.75" customHeight="1" x14ac:dyDescent="0.25">
      <c r="B34" s="61" t="s">
        <v>30</v>
      </c>
      <c r="C34" s="317" t="str">
        <f>+Criteria!C2</f>
        <v>EE+SPOUSE</v>
      </c>
      <c r="D34" s="255"/>
      <c r="E34" s="256">
        <f>+Criteria!C13-(Criteria!$C$48*'7hrs CTA'!$C41)</f>
        <v>5042.3999999999996</v>
      </c>
      <c r="F34" s="257"/>
      <c r="G34" s="258" t="s">
        <v>46</v>
      </c>
      <c r="H34" s="258"/>
      <c r="I34" s="258" t="s">
        <v>46</v>
      </c>
      <c r="J34" s="258"/>
      <c r="K34" s="258" t="s">
        <v>46</v>
      </c>
      <c r="L34" s="258"/>
      <c r="M34" s="258" t="s">
        <v>46</v>
      </c>
      <c r="N34" s="272"/>
    </row>
    <row r="35" spans="2:14" ht="12.75" customHeight="1" x14ac:dyDescent="0.25">
      <c r="B35" s="61" t="s">
        <v>30</v>
      </c>
      <c r="C35" s="254" t="str">
        <f>+Criteria!E2</f>
        <v xml:space="preserve">EE+CHILDREN </v>
      </c>
      <c r="D35" s="255"/>
      <c r="E35" s="256">
        <f>+Criteria!E13-(Criteria!$E$48*'7hrs CTA'!$C43)</f>
        <v>5214</v>
      </c>
      <c r="F35" s="257"/>
      <c r="G35" s="258" t="s">
        <v>46</v>
      </c>
      <c r="H35" s="258"/>
      <c r="I35" s="258" t="s">
        <v>46</v>
      </c>
      <c r="J35" s="258"/>
      <c r="K35" s="258" t="s">
        <v>46</v>
      </c>
      <c r="L35" s="258"/>
      <c r="M35" s="258" t="s">
        <v>46</v>
      </c>
      <c r="N35" s="272"/>
    </row>
    <row r="36" spans="2:14" ht="12.75" customHeight="1" thickBot="1" x14ac:dyDescent="0.3">
      <c r="B36" s="61" t="s">
        <v>30</v>
      </c>
      <c r="C36" s="268" t="str">
        <f>+Criteria!F2</f>
        <v>EE + FAMILY</v>
      </c>
      <c r="D36" s="269"/>
      <c r="E36" s="270">
        <f>+Criteria!F13-(Criteria!$F$48*'7hrs CTA'!$C43)</f>
        <v>7034.4000000000015</v>
      </c>
      <c r="F36" s="271"/>
      <c r="G36" s="258" t="s">
        <v>46</v>
      </c>
      <c r="H36" s="258"/>
      <c r="I36" s="258" t="s">
        <v>46</v>
      </c>
      <c r="J36" s="258"/>
      <c r="K36" s="258" t="s">
        <v>46</v>
      </c>
      <c r="L36" s="258"/>
      <c r="M36" s="258" t="s">
        <v>46</v>
      </c>
      <c r="N36" s="272"/>
    </row>
    <row r="37" spans="2:14" ht="14.4" thickTop="1" thickBot="1" x14ac:dyDescent="0.3">
      <c r="B37" s="62"/>
      <c r="C37" s="318" t="s">
        <v>45</v>
      </c>
      <c r="D37" s="319"/>
      <c r="E37" s="63">
        <f>+Criteria!$B$36</f>
        <v>12</v>
      </c>
      <c r="F37" s="63">
        <f>+Criteria!$B$37</f>
        <v>11</v>
      </c>
      <c r="G37" s="63">
        <f>+Criteria!$B$36</f>
        <v>12</v>
      </c>
      <c r="H37" s="63">
        <f>+Criteria!$B$37</f>
        <v>11</v>
      </c>
      <c r="I37" s="63">
        <f>+Criteria!$B$36</f>
        <v>12</v>
      </c>
      <c r="J37" s="63">
        <f>+Criteria!$B$37</f>
        <v>11</v>
      </c>
      <c r="K37" s="63">
        <f>+Criteria!$B$36</f>
        <v>12</v>
      </c>
      <c r="L37" s="63">
        <f>+Criteria!$B$37</f>
        <v>11</v>
      </c>
      <c r="M37" s="63">
        <f>+Criteria!$B$36</f>
        <v>12</v>
      </c>
      <c r="N37" s="64">
        <f>+Criteria!$B$37</f>
        <v>11</v>
      </c>
    </row>
    <row r="38" spans="2:14" ht="14.4" thickTop="1" thickBot="1" x14ac:dyDescent="0.3">
      <c r="B38" s="65"/>
      <c r="C38" s="66"/>
      <c r="D38" s="67"/>
      <c r="E38" s="320" t="s">
        <v>29</v>
      </c>
      <c r="F38" s="321"/>
      <c r="G38" s="259" t="s">
        <v>29</v>
      </c>
      <c r="H38" s="260"/>
      <c r="I38" s="259" t="s">
        <v>29</v>
      </c>
      <c r="J38" s="260"/>
      <c r="K38" s="259" t="s">
        <v>29</v>
      </c>
      <c r="L38" s="260"/>
      <c r="M38" s="259" t="s">
        <v>29</v>
      </c>
      <c r="N38" s="261"/>
    </row>
    <row r="39" spans="2:14" x14ac:dyDescent="0.25">
      <c r="B39" s="85" t="s">
        <v>2</v>
      </c>
      <c r="C39" s="68" t="s">
        <v>23</v>
      </c>
      <c r="D39" s="69" t="s">
        <v>27</v>
      </c>
      <c r="E39" s="176" t="s">
        <v>5</v>
      </c>
      <c r="F39" s="177"/>
      <c r="G39" s="262" t="s">
        <v>5</v>
      </c>
      <c r="H39" s="262"/>
      <c r="I39" s="262" t="s">
        <v>5</v>
      </c>
      <c r="J39" s="262"/>
      <c r="K39" s="262" t="s">
        <v>5</v>
      </c>
      <c r="L39" s="262"/>
      <c r="M39" s="262" t="s">
        <v>5</v>
      </c>
      <c r="N39" s="263"/>
    </row>
    <row r="40" spans="2:14" x14ac:dyDescent="0.25">
      <c r="B40" s="86">
        <f>+EightHrs</f>
        <v>7</v>
      </c>
      <c r="C40" s="70">
        <f>+IF(B40&gt;7,7/Criteria!$E$57,B40/Criteria!$E$57)</f>
        <v>1</v>
      </c>
      <c r="D40" s="71" t="s">
        <v>40</v>
      </c>
      <c r="E40" s="72">
        <f>+E33/E37</f>
        <v>245.69999999999996</v>
      </c>
      <c r="F40" s="72">
        <f>+E33/F37</f>
        <v>268.0363636363636</v>
      </c>
      <c r="G40" s="72" t="s">
        <v>46</v>
      </c>
      <c r="H40" s="72" t="s">
        <v>46</v>
      </c>
      <c r="I40" s="72" t="s">
        <v>46</v>
      </c>
      <c r="J40" s="72" t="s">
        <v>46</v>
      </c>
      <c r="K40" s="72" t="s">
        <v>46</v>
      </c>
      <c r="L40" s="72" t="s">
        <v>46</v>
      </c>
      <c r="M40" s="72" t="s">
        <v>46</v>
      </c>
      <c r="N40" s="100" t="s">
        <v>46</v>
      </c>
    </row>
    <row r="41" spans="2:14" x14ac:dyDescent="0.25">
      <c r="B41" s="86">
        <f>+EightHrs</f>
        <v>7</v>
      </c>
      <c r="C41" s="70">
        <f>+IF(B41&gt;7,7/Criteria!$E$57,B41/Criteria!$E$57)</f>
        <v>1</v>
      </c>
      <c r="D41" s="71" t="s">
        <v>51</v>
      </c>
      <c r="E41" s="72">
        <f>+E34/E37</f>
        <v>420.2</v>
      </c>
      <c r="F41" s="72">
        <f>+E34/F37</f>
        <v>458.4</v>
      </c>
      <c r="G41" s="72" t="s">
        <v>46</v>
      </c>
      <c r="H41" s="72" t="s">
        <v>46</v>
      </c>
      <c r="I41" s="72" t="s">
        <v>46</v>
      </c>
      <c r="J41" s="72" t="s">
        <v>46</v>
      </c>
      <c r="K41" s="72" t="s">
        <v>46</v>
      </c>
      <c r="L41" s="72" t="s">
        <v>46</v>
      </c>
      <c r="M41" s="72" t="s">
        <v>46</v>
      </c>
      <c r="N41" s="100" t="s">
        <v>46</v>
      </c>
    </row>
    <row r="42" spans="2:14" x14ac:dyDescent="0.25">
      <c r="B42" s="86">
        <f>+EightHrs</f>
        <v>7</v>
      </c>
      <c r="C42" s="70">
        <f>+IF(B42&gt;7,7/Criteria!$E$57,B42/Criteria!$E$57)</f>
        <v>1</v>
      </c>
      <c r="D42" s="71" t="s">
        <v>49</v>
      </c>
      <c r="E42" s="72">
        <f>+E35/E37</f>
        <v>434.5</v>
      </c>
      <c r="F42" s="72">
        <f>+E35/F37</f>
        <v>474</v>
      </c>
      <c r="G42" s="72" t="s">
        <v>46</v>
      </c>
      <c r="H42" s="72" t="s">
        <v>46</v>
      </c>
      <c r="I42" s="72" t="s">
        <v>46</v>
      </c>
      <c r="J42" s="72" t="s">
        <v>46</v>
      </c>
      <c r="K42" s="72" t="s">
        <v>46</v>
      </c>
      <c r="L42" s="72" t="s">
        <v>46</v>
      </c>
      <c r="M42" s="72" t="s">
        <v>46</v>
      </c>
      <c r="N42" s="100" t="s">
        <v>46</v>
      </c>
    </row>
    <row r="43" spans="2:14" ht="13.8" thickBot="1" x14ac:dyDescent="0.3">
      <c r="B43" s="87">
        <f>+EightHrs</f>
        <v>7</v>
      </c>
      <c r="C43" s="73">
        <f>+IF(B43&gt;7,7/Criteria!$E$57,B43/Criteria!$E$57)</f>
        <v>1</v>
      </c>
      <c r="D43" s="74" t="s">
        <v>53</v>
      </c>
      <c r="E43" s="75">
        <f>+E36/E37</f>
        <v>586.20000000000016</v>
      </c>
      <c r="F43" s="75">
        <f>+E36/F37</f>
        <v>639.49090909090921</v>
      </c>
      <c r="G43" s="75" t="s">
        <v>46</v>
      </c>
      <c r="H43" s="75" t="s">
        <v>46</v>
      </c>
      <c r="I43" s="75" t="s">
        <v>46</v>
      </c>
      <c r="J43" s="75" t="s">
        <v>46</v>
      </c>
      <c r="K43" s="75" t="s">
        <v>46</v>
      </c>
      <c r="L43" s="75" t="s">
        <v>46</v>
      </c>
      <c r="M43" s="75" t="s">
        <v>46</v>
      </c>
      <c r="N43" s="101" t="s">
        <v>46</v>
      </c>
    </row>
    <row r="44" spans="2:14" ht="12" customHeight="1" thickBot="1" x14ac:dyDescent="0.3">
      <c r="B44" s="9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10"/>
    </row>
    <row r="45" spans="2:14" ht="36.75" customHeight="1" x14ac:dyDescent="0.4">
      <c r="B45" s="308" t="str">
        <f>+Criteria!A6</f>
        <v>80M</v>
      </c>
      <c r="C45" s="309"/>
      <c r="D45" s="310"/>
      <c r="E45" s="311" t="s">
        <v>6</v>
      </c>
      <c r="F45" s="312"/>
      <c r="G45" s="313" t="s">
        <v>9</v>
      </c>
      <c r="H45" s="313"/>
      <c r="I45" s="313" t="s">
        <v>10</v>
      </c>
      <c r="J45" s="313"/>
      <c r="K45" s="313" t="s">
        <v>0</v>
      </c>
      <c r="L45" s="313"/>
      <c r="M45" s="313" t="s">
        <v>13</v>
      </c>
      <c r="N45" s="314"/>
    </row>
    <row r="46" spans="2:14" ht="12.75" customHeight="1" x14ac:dyDescent="0.25">
      <c r="B46" s="38" t="s">
        <v>30</v>
      </c>
      <c r="C46" s="238" t="str">
        <f>+Criteria!B2</f>
        <v>EE ONLY</v>
      </c>
      <c r="D46" s="239"/>
      <c r="E46" s="240">
        <f>+Criteria!B14-(Criteria!$B$48*'7hrs CTA'!$C53)</f>
        <v>2336.3999999999996</v>
      </c>
      <c r="F46" s="241"/>
      <c r="G46" s="242" t="s">
        <v>46</v>
      </c>
      <c r="H46" s="242"/>
      <c r="I46" s="242" t="s">
        <v>46</v>
      </c>
      <c r="J46" s="242"/>
      <c r="K46" s="242" t="s">
        <v>46</v>
      </c>
      <c r="L46" s="242"/>
      <c r="M46" s="242" t="s">
        <v>46</v>
      </c>
      <c r="N46" s="243"/>
    </row>
    <row r="47" spans="2:14" ht="12.75" customHeight="1" x14ac:dyDescent="0.25">
      <c r="B47" s="38" t="s">
        <v>30</v>
      </c>
      <c r="C47" s="238" t="str">
        <f>+Criteria!C2</f>
        <v>EE+SPOUSE</v>
      </c>
      <c r="D47" s="239"/>
      <c r="E47" s="240">
        <f>+Criteria!C14-(Criteria!$C$48*'7hrs CTA'!$C53)</f>
        <v>3818.3999999999996</v>
      </c>
      <c r="F47" s="241"/>
      <c r="G47" s="242" t="s">
        <v>46</v>
      </c>
      <c r="H47" s="242"/>
      <c r="I47" s="242" t="s">
        <v>46</v>
      </c>
      <c r="J47" s="242"/>
      <c r="K47" s="242" t="s">
        <v>46</v>
      </c>
      <c r="L47" s="242"/>
      <c r="M47" s="242" t="s">
        <v>46</v>
      </c>
      <c r="N47" s="243"/>
    </row>
    <row r="48" spans="2:14" ht="12.75" customHeight="1" x14ac:dyDescent="0.25">
      <c r="B48" s="38" t="s">
        <v>30</v>
      </c>
      <c r="C48" s="238" t="str">
        <f>+Criteria!E2</f>
        <v xml:space="preserve">EE+CHILDREN </v>
      </c>
      <c r="D48" s="239"/>
      <c r="E48" s="240">
        <f>+Criteria!E14-(Criteria!$E$48*'7hrs CTA'!$C56)</f>
        <v>4122</v>
      </c>
      <c r="F48" s="241"/>
      <c r="G48" s="242" t="s">
        <v>46</v>
      </c>
      <c r="H48" s="242"/>
      <c r="I48" s="242" t="s">
        <v>46</v>
      </c>
      <c r="J48" s="242"/>
      <c r="K48" s="242" t="s">
        <v>46</v>
      </c>
      <c r="L48" s="242"/>
      <c r="M48" s="242" t="s">
        <v>46</v>
      </c>
      <c r="N48" s="243"/>
    </row>
    <row r="49" spans="2:15" ht="12.75" customHeight="1" thickBot="1" x14ac:dyDescent="0.3">
      <c r="B49" s="38" t="s">
        <v>30</v>
      </c>
      <c r="C49" s="275" t="str">
        <f>+Criteria!F2</f>
        <v>EE + FAMILY</v>
      </c>
      <c r="D49" s="276"/>
      <c r="E49" s="277">
        <f>+Criteria!F14-(Criteria!$F$48*'7hrs CTA'!$C56)</f>
        <v>5330.4000000000015</v>
      </c>
      <c r="F49" s="278"/>
      <c r="G49" s="242" t="s">
        <v>46</v>
      </c>
      <c r="H49" s="242"/>
      <c r="I49" s="242" t="s">
        <v>46</v>
      </c>
      <c r="J49" s="242"/>
      <c r="K49" s="242" t="s">
        <v>46</v>
      </c>
      <c r="L49" s="242"/>
      <c r="M49" s="242" t="s">
        <v>46</v>
      </c>
      <c r="N49" s="243"/>
    </row>
    <row r="50" spans="2:15" ht="14.4" thickTop="1" thickBot="1" x14ac:dyDescent="0.3">
      <c r="B50" s="39"/>
      <c r="C50" s="273" t="s">
        <v>45</v>
      </c>
      <c r="D50" s="274"/>
      <c r="E50" s="40">
        <f>+Criteria!$B$36</f>
        <v>12</v>
      </c>
      <c r="F50" s="40">
        <f>+Criteria!$B$37</f>
        <v>11</v>
      </c>
      <c r="G50" s="40">
        <f>+Criteria!$B$36</f>
        <v>12</v>
      </c>
      <c r="H50" s="40">
        <f>+Criteria!$B$37</f>
        <v>11</v>
      </c>
      <c r="I50" s="40">
        <f>+Criteria!$B$36</f>
        <v>12</v>
      </c>
      <c r="J50" s="40">
        <f>+Criteria!$B$37</f>
        <v>11</v>
      </c>
      <c r="K50" s="40">
        <f>+Criteria!$B$36</f>
        <v>12</v>
      </c>
      <c r="L50" s="40">
        <f>+Criteria!$B$37</f>
        <v>11</v>
      </c>
      <c r="M50" s="40">
        <f>+Criteria!$B$36</f>
        <v>12</v>
      </c>
      <c r="N50" s="41">
        <f>+Criteria!$B$37</f>
        <v>11</v>
      </c>
    </row>
    <row r="51" spans="2:15" ht="14.4" thickTop="1" thickBot="1" x14ac:dyDescent="0.3">
      <c r="B51" s="42"/>
      <c r="C51" s="43"/>
      <c r="D51" s="44"/>
      <c r="E51" s="292" t="s">
        <v>29</v>
      </c>
      <c r="F51" s="293"/>
      <c r="G51" s="294" t="s">
        <v>29</v>
      </c>
      <c r="H51" s="295"/>
      <c r="I51" s="294" t="s">
        <v>29</v>
      </c>
      <c r="J51" s="295"/>
      <c r="K51" s="294" t="s">
        <v>29</v>
      </c>
      <c r="L51" s="295"/>
      <c r="M51" s="294" t="s">
        <v>29</v>
      </c>
      <c r="N51" s="296"/>
    </row>
    <row r="52" spans="2:15" x14ac:dyDescent="0.25">
      <c r="B52" s="88" t="s">
        <v>2</v>
      </c>
      <c r="C52" s="45" t="s">
        <v>23</v>
      </c>
      <c r="D52" s="46" t="s">
        <v>27</v>
      </c>
      <c r="E52" s="297" t="s">
        <v>5</v>
      </c>
      <c r="F52" s="298"/>
      <c r="G52" s="299" t="s">
        <v>5</v>
      </c>
      <c r="H52" s="299"/>
      <c r="I52" s="299" t="s">
        <v>5</v>
      </c>
      <c r="J52" s="299"/>
      <c r="K52" s="299" t="s">
        <v>5</v>
      </c>
      <c r="L52" s="299"/>
      <c r="M52" s="299" t="s">
        <v>5</v>
      </c>
      <c r="N52" s="300"/>
    </row>
    <row r="53" spans="2:15" x14ac:dyDescent="0.25">
      <c r="B53" s="89">
        <f>+EightHrs</f>
        <v>7</v>
      </c>
      <c r="C53" s="55">
        <f>+IF(B53&gt;7,7/Criteria!$E$57,B53/Criteria!$E$57)</f>
        <v>1</v>
      </c>
      <c r="D53" s="47" t="s">
        <v>40</v>
      </c>
      <c r="E53" s="48">
        <f>+E46/E50</f>
        <v>194.69999999999996</v>
      </c>
      <c r="F53" s="48">
        <f>+E46/F50</f>
        <v>212.39999999999998</v>
      </c>
      <c r="G53" s="48" t="s">
        <v>46</v>
      </c>
      <c r="H53" s="48" t="s">
        <v>46</v>
      </c>
      <c r="I53" s="48" t="s">
        <v>46</v>
      </c>
      <c r="J53" s="48" t="s">
        <v>46</v>
      </c>
      <c r="K53" s="48" t="s">
        <v>46</v>
      </c>
      <c r="L53" s="48" t="s">
        <v>46</v>
      </c>
      <c r="M53" s="48" t="s">
        <v>46</v>
      </c>
      <c r="N53" s="49" t="s">
        <v>46</v>
      </c>
      <c r="O53" s="98" t="s">
        <v>46</v>
      </c>
    </row>
    <row r="54" spans="2:15" x14ac:dyDescent="0.25">
      <c r="B54" s="89">
        <f>+EightHrs</f>
        <v>7</v>
      </c>
      <c r="C54" s="55">
        <f>+IF(B54&gt;7,7/Criteria!$E$57,B54/Criteria!$E$57)</f>
        <v>1</v>
      </c>
      <c r="D54" s="47" t="s">
        <v>51</v>
      </c>
      <c r="E54" s="48">
        <f>+E47/E50</f>
        <v>318.2</v>
      </c>
      <c r="F54" s="48">
        <f>+E47/F50</f>
        <v>347.12727272727267</v>
      </c>
      <c r="G54" s="48" t="s">
        <v>46</v>
      </c>
      <c r="H54" s="48" t="s">
        <v>46</v>
      </c>
      <c r="I54" s="48" t="s">
        <v>46</v>
      </c>
      <c r="J54" s="48" t="s">
        <v>46</v>
      </c>
      <c r="K54" s="48" t="s">
        <v>46</v>
      </c>
      <c r="L54" s="48" t="s">
        <v>46</v>
      </c>
      <c r="M54" s="48" t="s">
        <v>46</v>
      </c>
      <c r="N54" s="49" t="s">
        <v>46</v>
      </c>
      <c r="O54" s="98" t="s">
        <v>46</v>
      </c>
    </row>
    <row r="55" spans="2:15" x14ac:dyDescent="0.25">
      <c r="B55" s="89">
        <f>+EightHrs</f>
        <v>7</v>
      </c>
      <c r="C55" s="55">
        <f>+IF(B55&gt;7,7/Criteria!$E$57,B55/Criteria!$E$57)</f>
        <v>1</v>
      </c>
      <c r="D55" s="47" t="s">
        <v>49</v>
      </c>
      <c r="E55" s="48">
        <f>+E48/E50</f>
        <v>343.5</v>
      </c>
      <c r="F55" s="48">
        <f>+E48/F50</f>
        <v>374.72727272727275</v>
      </c>
      <c r="G55" s="48" t="s">
        <v>46</v>
      </c>
      <c r="H55" s="48" t="s">
        <v>46</v>
      </c>
      <c r="I55" s="48" t="s">
        <v>46</v>
      </c>
      <c r="J55" s="48" t="s">
        <v>46</v>
      </c>
      <c r="K55" s="48" t="s">
        <v>46</v>
      </c>
      <c r="L55" s="48" t="s">
        <v>46</v>
      </c>
      <c r="M55" s="48" t="s">
        <v>46</v>
      </c>
      <c r="N55" s="49" t="s">
        <v>46</v>
      </c>
      <c r="O55" s="98" t="s">
        <v>46</v>
      </c>
    </row>
    <row r="56" spans="2:15" ht="13.8" thickBot="1" x14ac:dyDescent="0.3">
      <c r="B56" s="90">
        <f>+EightHrs</f>
        <v>7</v>
      </c>
      <c r="C56" s="50">
        <f>+IF(B56&gt;7,7/Criteria!$E$57,B56/Criteria!$E$57)</f>
        <v>1</v>
      </c>
      <c r="D56" s="51" t="s">
        <v>53</v>
      </c>
      <c r="E56" s="52">
        <f>+E49/E50</f>
        <v>444.2000000000001</v>
      </c>
      <c r="F56" s="52">
        <f>+E49/F50</f>
        <v>484.58181818181833</v>
      </c>
      <c r="G56" s="52" t="s">
        <v>46</v>
      </c>
      <c r="H56" s="52" t="s">
        <v>46</v>
      </c>
      <c r="I56" s="52" t="s">
        <v>46</v>
      </c>
      <c r="J56" s="52" t="s">
        <v>46</v>
      </c>
      <c r="K56" s="52" t="s">
        <v>46</v>
      </c>
      <c r="L56" s="52" t="s">
        <v>46</v>
      </c>
      <c r="M56" s="52" t="s">
        <v>46</v>
      </c>
      <c r="N56" s="53" t="s">
        <v>46</v>
      </c>
      <c r="O56" s="99" t="s">
        <v>46</v>
      </c>
    </row>
    <row r="57" spans="2:15" s="125" customFormat="1" x14ac:dyDescent="0.25">
      <c r="B57" s="126"/>
      <c r="C57" s="80"/>
      <c r="D57" s="81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</row>
    <row r="58" spans="2:15" s="125" customFormat="1" ht="30" customHeight="1" x14ac:dyDescent="0.25">
      <c r="B58" s="188" t="s">
        <v>83</v>
      </c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79"/>
    </row>
    <row r="59" spans="2:15" ht="13.8" thickBot="1" x14ac:dyDescent="0.3">
      <c r="B59" s="79"/>
      <c r="C59" s="80"/>
      <c r="D59" s="81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8"/>
    </row>
    <row r="60" spans="2:15" ht="30" customHeight="1" x14ac:dyDescent="0.4">
      <c r="B60" s="301" t="s">
        <v>63</v>
      </c>
      <c r="C60" s="302"/>
      <c r="D60" s="303"/>
      <c r="E60" s="304" t="s">
        <v>6</v>
      </c>
      <c r="F60" s="305"/>
      <c r="G60" s="306" t="s">
        <v>9</v>
      </c>
      <c r="H60" s="306"/>
      <c r="I60" s="306" t="s">
        <v>10</v>
      </c>
      <c r="J60" s="306"/>
      <c r="K60" s="306" t="s">
        <v>0</v>
      </c>
      <c r="L60" s="306"/>
      <c r="M60" s="306" t="s">
        <v>13</v>
      </c>
      <c r="N60" s="307"/>
      <c r="O60" s="78"/>
    </row>
    <row r="61" spans="2:15" x14ac:dyDescent="0.25">
      <c r="B61" s="127" t="s">
        <v>30</v>
      </c>
      <c r="C61" s="236" t="str">
        <f>+Criteria!B2</f>
        <v>EE ONLY</v>
      </c>
      <c r="D61" s="237"/>
      <c r="E61" s="234">
        <f>+Criteria!B15-(Criteria!$B$48*'7hrs CTA'!$C68)</f>
        <v>2648.3999999999996</v>
      </c>
      <c r="F61" s="235"/>
      <c r="G61" s="225" t="s">
        <v>46</v>
      </c>
      <c r="H61" s="225"/>
      <c r="I61" s="225" t="s">
        <v>46</v>
      </c>
      <c r="J61" s="225"/>
      <c r="K61" s="225" t="s">
        <v>46</v>
      </c>
      <c r="L61" s="225"/>
      <c r="M61" s="225" t="s">
        <v>46</v>
      </c>
      <c r="N61" s="226"/>
      <c r="O61" s="78"/>
    </row>
    <row r="62" spans="2:15" x14ac:dyDescent="0.25">
      <c r="B62" s="127" t="s">
        <v>30</v>
      </c>
      <c r="C62" s="236" t="str">
        <f>+Criteria!C2</f>
        <v>EE+SPOUSE</v>
      </c>
      <c r="D62" s="237"/>
      <c r="E62" s="234">
        <f>+Criteria!C15-(Criteria!$C$48*'7hrs CTA'!$C68)</f>
        <v>4466.3999999999996</v>
      </c>
      <c r="F62" s="235"/>
      <c r="G62" s="225" t="s">
        <v>46</v>
      </c>
      <c r="H62" s="225"/>
      <c r="I62" s="225" t="s">
        <v>46</v>
      </c>
      <c r="J62" s="225"/>
      <c r="K62" s="225" t="s">
        <v>46</v>
      </c>
      <c r="L62" s="225"/>
      <c r="M62" s="225" t="s">
        <v>46</v>
      </c>
      <c r="N62" s="226"/>
      <c r="O62" s="78"/>
    </row>
    <row r="63" spans="2:15" x14ac:dyDescent="0.25">
      <c r="B63" s="127" t="s">
        <v>30</v>
      </c>
      <c r="C63" s="236" t="str">
        <f>+Criteria!E2</f>
        <v xml:space="preserve">EE+CHILDREN </v>
      </c>
      <c r="D63" s="237"/>
      <c r="E63" s="234">
        <f>+Criteria!E15-(Criteria!$E$48*'7hrs CTA'!$C71)</f>
        <v>4686</v>
      </c>
      <c r="F63" s="235"/>
      <c r="G63" s="225" t="s">
        <v>46</v>
      </c>
      <c r="H63" s="225"/>
      <c r="I63" s="225" t="s">
        <v>46</v>
      </c>
      <c r="J63" s="225"/>
      <c r="K63" s="225" t="s">
        <v>46</v>
      </c>
      <c r="L63" s="225"/>
      <c r="M63" s="225" t="s">
        <v>46</v>
      </c>
      <c r="N63" s="226"/>
      <c r="O63" s="78"/>
    </row>
    <row r="64" spans="2:15" ht="13.8" thickBot="1" x14ac:dyDescent="0.3">
      <c r="B64" s="127" t="s">
        <v>30</v>
      </c>
      <c r="C64" s="221" t="str">
        <f>+Criteria!F2</f>
        <v>EE + FAMILY</v>
      </c>
      <c r="D64" s="222"/>
      <c r="E64" s="223">
        <f>+Criteria!F15-(Criteria!$F$48*'7hrs CTA'!$C71)</f>
        <v>6218.4000000000015</v>
      </c>
      <c r="F64" s="224"/>
      <c r="G64" s="225" t="s">
        <v>46</v>
      </c>
      <c r="H64" s="225"/>
      <c r="I64" s="225" t="s">
        <v>46</v>
      </c>
      <c r="J64" s="225"/>
      <c r="K64" s="225" t="s">
        <v>46</v>
      </c>
      <c r="L64" s="225"/>
      <c r="M64" s="225" t="s">
        <v>46</v>
      </c>
      <c r="N64" s="226"/>
      <c r="O64" s="78"/>
    </row>
    <row r="65" spans="2:15" ht="14.4" thickTop="1" thickBot="1" x14ac:dyDescent="0.3">
      <c r="B65" s="128"/>
      <c r="C65" s="227" t="s">
        <v>45</v>
      </c>
      <c r="D65" s="228"/>
      <c r="E65" s="129">
        <f>+Criteria!$B$36</f>
        <v>12</v>
      </c>
      <c r="F65" s="129">
        <f>+Criteria!$B$37</f>
        <v>11</v>
      </c>
      <c r="G65" s="129">
        <f>+Criteria!$B$36</f>
        <v>12</v>
      </c>
      <c r="H65" s="129">
        <f>+Criteria!$B$37</f>
        <v>11</v>
      </c>
      <c r="I65" s="129">
        <f>+Criteria!$B$36</f>
        <v>12</v>
      </c>
      <c r="J65" s="129">
        <f>+Criteria!$B$37</f>
        <v>11</v>
      </c>
      <c r="K65" s="129">
        <f>+Criteria!$B$36</f>
        <v>12</v>
      </c>
      <c r="L65" s="129">
        <f>+Criteria!$B$37</f>
        <v>11</v>
      </c>
      <c r="M65" s="129">
        <f>+Criteria!$B$36</f>
        <v>12</v>
      </c>
      <c r="N65" s="130">
        <f>+Criteria!$B$37</f>
        <v>11</v>
      </c>
      <c r="O65" s="78"/>
    </row>
    <row r="66" spans="2:15" ht="14.4" thickTop="1" thickBot="1" x14ac:dyDescent="0.3">
      <c r="B66" s="131"/>
      <c r="C66" s="132"/>
      <c r="D66" s="133"/>
      <c r="E66" s="229" t="s">
        <v>29</v>
      </c>
      <c r="F66" s="230"/>
      <c r="G66" s="231" t="s">
        <v>29</v>
      </c>
      <c r="H66" s="232"/>
      <c r="I66" s="231" t="s">
        <v>29</v>
      </c>
      <c r="J66" s="232"/>
      <c r="K66" s="231" t="s">
        <v>29</v>
      </c>
      <c r="L66" s="232"/>
      <c r="M66" s="231" t="s">
        <v>29</v>
      </c>
      <c r="N66" s="233"/>
      <c r="O66" s="78"/>
    </row>
    <row r="67" spans="2:15" x14ac:dyDescent="0.25">
      <c r="B67" s="134" t="s">
        <v>2</v>
      </c>
      <c r="C67" s="135" t="s">
        <v>23</v>
      </c>
      <c r="D67" s="136" t="s">
        <v>27</v>
      </c>
      <c r="E67" s="210" t="s">
        <v>5</v>
      </c>
      <c r="F67" s="211"/>
      <c r="G67" s="212" t="s">
        <v>5</v>
      </c>
      <c r="H67" s="212"/>
      <c r="I67" s="212" t="s">
        <v>5</v>
      </c>
      <c r="J67" s="212"/>
      <c r="K67" s="212" t="s">
        <v>5</v>
      </c>
      <c r="L67" s="212"/>
      <c r="M67" s="212" t="s">
        <v>5</v>
      </c>
      <c r="N67" s="213"/>
      <c r="O67" s="78"/>
    </row>
    <row r="68" spans="2:15" x14ac:dyDescent="0.25">
      <c r="B68" s="137">
        <f>+EightHrs</f>
        <v>7</v>
      </c>
      <c r="C68" s="138">
        <f>+IF(B68&gt;7,7/Criteria!$E$57,B68/Criteria!$E$57)</f>
        <v>1</v>
      </c>
      <c r="D68" s="139" t="s">
        <v>40</v>
      </c>
      <c r="E68" s="140">
        <f>+E61/E65</f>
        <v>220.69999999999996</v>
      </c>
      <c r="F68" s="140">
        <f>+E61/F65</f>
        <v>240.76363636363632</v>
      </c>
      <c r="G68" s="140" t="s">
        <v>46</v>
      </c>
      <c r="H68" s="140" t="s">
        <v>46</v>
      </c>
      <c r="I68" s="140" t="s">
        <v>46</v>
      </c>
      <c r="J68" s="140" t="s">
        <v>46</v>
      </c>
      <c r="K68" s="140" t="s">
        <v>46</v>
      </c>
      <c r="L68" s="140" t="s">
        <v>46</v>
      </c>
      <c r="M68" s="140" t="s">
        <v>46</v>
      </c>
      <c r="N68" s="141" t="s">
        <v>46</v>
      </c>
      <c r="O68" s="78"/>
    </row>
    <row r="69" spans="2:15" x14ac:dyDescent="0.25">
      <c r="B69" s="137">
        <f>+EightHrs</f>
        <v>7</v>
      </c>
      <c r="C69" s="138">
        <f>+IF(B69&gt;7,7/Criteria!$E$57,B69/Criteria!$E$57)</f>
        <v>1</v>
      </c>
      <c r="D69" s="139" t="s">
        <v>51</v>
      </c>
      <c r="E69" s="140">
        <f>+E62/E65</f>
        <v>372.2</v>
      </c>
      <c r="F69" s="140">
        <f>+E62/F65</f>
        <v>406.0363636363636</v>
      </c>
      <c r="G69" s="140" t="s">
        <v>46</v>
      </c>
      <c r="H69" s="140" t="s">
        <v>46</v>
      </c>
      <c r="I69" s="140" t="s">
        <v>46</v>
      </c>
      <c r="J69" s="140" t="s">
        <v>46</v>
      </c>
      <c r="K69" s="140" t="s">
        <v>46</v>
      </c>
      <c r="L69" s="140" t="s">
        <v>46</v>
      </c>
      <c r="M69" s="140" t="s">
        <v>46</v>
      </c>
      <c r="N69" s="141" t="s">
        <v>46</v>
      </c>
      <c r="O69" s="78"/>
    </row>
    <row r="70" spans="2:15" x14ac:dyDescent="0.25">
      <c r="B70" s="137">
        <f>+EightHrs</f>
        <v>7</v>
      </c>
      <c r="C70" s="138">
        <f>+IF(B70&gt;7,7/Criteria!$E$57,B70/Criteria!$E$57)</f>
        <v>1</v>
      </c>
      <c r="D70" s="139" t="s">
        <v>49</v>
      </c>
      <c r="E70" s="140">
        <f>+E63/E65</f>
        <v>390.5</v>
      </c>
      <c r="F70" s="140">
        <f>+E63/F65</f>
        <v>426</v>
      </c>
      <c r="G70" s="140" t="s">
        <v>46</v>
      </c>
      <c r="H70" s="140" t="s">
        <v>46</v>
      </c>
      <c r="I70" s="140" t="s">
        <v>46</v>
      </c>
      <c r="J70" s="140" t="s">
        <v>46</v>
      </c>
      <c r="K70" s="140" t="s">
        <v>46</v>
      </c>
      <c r="L70" s="140" t="s">
        <v>46</v>
      </c>
      <c r="M70" s="140" t="s">
        <v>46</v>
      </c>
      <c r="N70" s="141" t="s">
        <v>46</v>
      </c>
      <c r="O70" s="78"/>
    </row>
    <row r="71" spans="2:15" ht="13.8" thickBot="1" x14ac:dyDescent="0.3">
      <c r="B71" s="142">
        <f>+EightHrs</f>
        <v>7</v>
      </c>
      <c r="C71" s="143">
        <f>+IF(B71&gt;7,7/Criteria!$E$57,B71/Criteria!$E$57)</f>
        <v>1</v>
      </c>
      <c r="D71" s="144" t="s">
        <v>53</v>
      </c>
      <c r="E71" s="145">
        <f>+E64/E65</f>
        <v>518.20000000000016</v>
      </c>
      <c r="F71" s="145">
        <f>+E64/F65</f>
        <v>565.30909090909108</v>
      </c>
      <c r="G71" s="145" t="s">
        <v>46</v>
      </c>
      <c r="H71" s="145" t="s">
        <v>46</v>
      </c>
      <c r="I71" s="145" t="s">
        <v>46</v>
      </c>
      <c r="J71" s="145" t="s">
        <v>46</v>
      </c>
      <c r="K71" s="145" t="s">
        <v>46</v>
      </c>
      <c r="L71" s="145" t="s">
        <v>46</v>
      </c>
      <c r="M71" s="145" t="s">
        <v>46</v>
      </c>
      <c r="N71" s="146" t="s">
        <v>46</v>
      </c>
      <c r="O71" s="78"/>
    </row>
    <row r="72" spans="2:15" ht="13.8" thickBot="1" x14ac:dyDescent="0.3">
      <c r="B72" s="79"/>
      <c r="C72" s="80"/>
      <c r="D72" s="81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8"/>
    </row>
    <row r="73" spans="2:15" ht="32.4" customHeight="1" x14ac:dyDescent="0.4">
      <c r="B73" s="214" t="s">
        <v>64</v>
      </c>
      <c r="C73" s="215"/>
      <c r="D73" s="216"/>
      <c r="E73" s="217" t="s">
        <v>6</v>
      </c>
      <c r="F73" s="218"/>
      <c r="G73" s="219" t="s">
        <v>9</v>
      </c>
      <c r="H73" s="219"/>
      <c r="I73" s="219" t="s">
        <v>10</v>
      </c>
      <c r="J73" s="219"/>
      <c r="K73" s="219" t="s">
        <v>0</v>
      </c>
      <c r="L73" s="219"/>
      <c r="M73" s="219" t="s">
        <v>13</v>
      </c>
      <c r="N73" s="220"/>
      <c r="O73" s="78"/>
    </row>
    <row r="74" spans="2:15" x14ac:dyDescent="0.25">
      <c r="B74" s="148" t="s">
        <v>30</v>
      </c>
      <c r="C74" s="191" t="str">
        <f>+Criteria!B2</f>
        <v>EE ONLY</v>
      </c>
      <c r="D74" s="192"/>
      <c r="E74" s="193">
        <f>+Criteria!B16-(Criteria!$B$48*'7hrs CTA'!$C81)</f>
        <v>1904.3999999999996</v>
      </c>
      <c r="F74" s="194"/>
      <c r="G74" s="195" t="s">
        <v>46</v>
      </c>
      <c r="H74" s="195"/>
      <c r="I74" s="195" t="s">
        <v>46</v>
      </c>
      <c r="J74" s="195"/>
      <c r="K74" s="195" t="s">
        <v>46</v>
      </c>
      <c r="L74" s="195"/>
      <c r="M74" s="195" t="s">
        <v>46</v>
      </c>
      <c r="N74" s="196"/>
      <c r="O74" s="78"/>
    </row>
    <row r="75" spans="2:15" x14ac:dyDescent="0.25">
      <c r="B75" s="148" t="s">
        <v>30</v>
      </c>
      <c r="C75" s="191" t="str">
        <f>+Criteria!C2</f>
        <v>EE+SPOUSE</v>
      </c>
      <c r="D75" s="192"/>
      <c r="E75" s="193">
        <f>+Criteria!C16-(Criteria!$C$48*'7hrs CTA'!$C81)</f>
        <v>2954.3999999999996</v>
      </c>
      <c r="F75" s="194"/>
      <c r="G75" s="195" t="s">
        <v>46</v>
      </c>
      <c r="H75" s="195"/>
      <c r="I75" s="195" t="s">
        <v>46</v>
      </c>
      <c r="J75" s="195"/>
      <c r="K75" s="195" t="s">
        <v>46</v>
      </c>
      <c r="L75" s="195"/>
      <c r="M75" s="195" t="s">
        <v>46</v>
      </c>
      <c r="N75" s="196"/>
      <c r="O75" s="78"/>
    </row>
    <row r="76" spans="2:15" x14ac:dyDescent="0.25">
      <c r="B76" s="148" t="s">
        <v>30</v>
      </c>
      <c r="C76" s="191" t="str">
        <f>+Criteria!E2</f>
        <v xml:space="preserve">EE+CHILDREN </v>
      </c>
      <c r="D76" s="192"/>
      <c r="E76" s="193">
        <f>+Criteria!E16-(Criteria!$E$48*'7hrs CTA'!$C84)</f>
        <v>3330</v>
      </c>
      <c r="F76" s="194"/>
      <c r="G76" s="195" t="s">
        <v>46</v>
      </c>
      <c r="H76" s="195"/>
      <c r="I76" s="195" t="s">
        <v>46</v>
      </c>
      <c r="J76" s="195"/>
      <c r="K76" s="195" t="s">
        <v>46</v>
      </c>
      <c r="L76" s="195"/>
      <c r="M76" s="195" t="s">
        <v>46</v>
      </c>
      <c r="N76" s="196"/>
      <c r="O76" s="78"/>
    </row>
    <row r="77" spans="2:15" ht="13.8" thickBot="1" x14ac:dyDescent="0.3">
      <c r="B77" s="148" t="s">
        <v>30</v>
      </c>
      <c r="C77" s="197" t="str">
        <f>+Criteria!F2</f>
        <v>EE + FAMILY</v>
      </c>
      <c r="D77" s="198"/>
      <c r="E77" s="199">
        <f>+Criteria!F16-(Criteria!$F$48*'7hrs CTA'!$C84)</f>
        <v>4106.4000000000015</v>
      </c>
      <c r="F77" s="200"/>
      <c r="G77" s="195" t="s">
        <v>46</v>
      </c>
      <c r="H77" s="195"/>
      <c r="I77" s="195" t="s">
        <v>46</v>
      </c>
      <c r="J77" s="195"/>
      <c r="K77" s="195" t="s">
        <v>46</v>
      </c>
      <c r="L77" s="195"/>
      <c r="M77" s="195" t="s">
        <v>46</v>
      </c>
      <c r="N77" s="196"/>
      <c r="O77" s="78"/>
    </row>
    <row r="78" spans="2:15" ht="14.4" thickTop="1" thickBot="1" x14ac:dyDescent="0.3">
      <c r="B78" s="149"/>
      <c r="C78" s="189" t="s">
        <v>45</v>
      </c>
      <c r="D78" s="190"/>
      <c r="E78" s="150">
        <f>+Criteria!$B$36</f>
        <v>12</v>
      </c>
      <c r="F78" s="150">
        <f>+Criteria!$B$37</f>
        <v>11</v>
      </c>
      <c r="G78" s="150">
        <f>+Criteria!$B$36</f>
        <v>12</v>
      </c>
      <c r="H78" s="150">
        <f>+Criteria!$B$37</f>
        <v>11</v>
      </c>
      <c r="I78" s="150">
        <f>+Criteria!$B$36</f>
        <v>12</v>
      </c>
      <c r="J78" s="150">
        <f>+Criteria!$B$37</f>
        <v>11</v>
      </c>
      <c r="K78" s="150">
        <f>+Criteria!$B$36</f>
        <v>12</v>
      </c>
      <c r="L78" s="150">
        <f>+Criteria!$B$37</f>
        <v>11</v>
      </c>
      <c r="M78" s="150">
        <f>+Criteria!$B$36</f>
        <v>12</v>
      </c>
      <c r="N78" s="152">
        <f>+Criteria!$B$37</f>
        <v>11</v>
      </c>
      <c r="O78" s="78"/>
    </row>
    <row r="79" spans="2:15" ht="14.4" thickTop="1" thickBot="1" x14ac:dyDescent="0.3">
      <c r="B79" s="153"/>
      <c r="C79" s="154"/>
      <c r="D79" s="155"/>
      <c r="E79" s="201" t="s">
        <v>29</v>
      </c>
      <c r="F79" s="202"/>
      <c r="G79" s="203" t="s">
        <v>29</v>
      </c>
      <c r="H79" s="204"/>
      <c r="I79" s="203" t="s">
        <v>29</v>
      </c>
      <c r="J79" s="204"/>
      <c r="K79" s="203" t="s">
        <v>29</v>
      </c>
      <c r="L79" s="204"/>
      <c r="M79" s="203" t="s">
        <v>29</v>
      </c>
      <c r="N79" s="205"/>
      <c r="O79" s="78"/>
    </row>
    <row r="80" spans="2:15" x14ac:dyDescent="0.25">
      <c r="B80" s="156" t="s">
        <v>2</v>
      </c>
      <c r="C80" s="157" t="s">
        <v>23</v>
      </c>
      <c r="D80" s="158" t="s">
        <v>27</v>
      </c>
      <c r="E80" s="206" t="s">
        <v>5</v>
      </c>
      <c r="F80" s="207"/>
      <c r="G80" s="208" t="s">
        <v>5</v>
      </c>
      <c r="H80" s="208"/>
      <c r="I80" s="208" t="s">
        <v>5</v>
      </c>
      <c r="J80" s="208"/>
      <c r="K80" s="208" t="s">
        <v>5</v>
      </c>
      <c r="L80" s="208"/>
      <c r="M80" s="208" t="s">
        <v>5</v>
      </c>
      <c r="N80" s="209"/>
      <c r="O80" s="78"/>
    </row>
    <row r="81" spans="2:18" x14ac:dyDescent="0.25">
      <c r="B81" s="159">
        <f>+EightHrs</f>
        <v>7</v>
      </c>
      <c r="C81" s="160">
        <f>+IF(B81&gt;7,7/Criteria!$E$57,B81/Criteria!$E$57)</f>
        <v>1</v>
      </c>
      <c r="D81" s="161" t="s">
        <v>40</v>
      </c>
      <c r="E81" s="162">
        <f>+E74/E78</f>
        <v>158.69999999999996</v>
      </c>
      <c r="F81" s="162">
        <f>+E74/F78</f>
        <v>173.1272727272727</v>
      </c>
      <c r="G81" s="162" t="s">
        <v>46</v>
      </c>
      <c r="H81" s="162" t="s">
        <v>46</v>
      </c>
      <c r="I81" s="162" t="s">
        <v>46</v>
      </c>
      <c r="J81" s="162" t="s">
        <v>46</v>
      </c>
      <c r="K81" s="162" t="s">
        <v>46</v>
      </c>
      <c r="L81" s="162" t="s">
        <v>46</v>
      </c>
      <c r="M81" s="162" t="s">
        <v>46</v>
      </c>
      <c r="N81" s="163" t="s">
        <v>46</v>
      </c>
      <c r="O81" s="78"/>
    </row>
    <row r="82" spans="2:18" x14ac:dyDescent="0.25">
      <c r="B82" s="159">
        <f>+EightHrs</f>
        <v>7</v>
      </c>
      <c r="C82" s="160">
        <f>+IF(B82&gt;7,7/Criteria!$E$57,B82/Criteria!$E$57)</f>
        <v>1</v>
      </c>
      <c r="D82" s="161" t="s">
        <v>51</v>
      </c>
      <c r="E82" s="162">
        <f>+E75/E78</f>
        <v>246.19999999999996</v>
      </c>
      <c r="F82" s="162">
        <f>+E75/F78</f>
        <v>268.58181818181816</v>
      </c>
      <c r="G82" s="162" t="s">
        <v>46</v>
      </c>
      <c r="H82" s="162" t="s">
        <v>46</v>
      </c>
      <c r="I82" s="162" t="s">
        <v>46</v>
      </c>
      <c r="J82" s="162" t="s">
        <v>46</v>
      </c>
      <c r="K82" s="162" t="s">
        <v>46</v>
      </c>
      <c r="L82" s="162" t="s">
        <v>46</v>
      </c>
      <c r="M82" s="162" t="s">
        <v>46</v>
      </c>
      <c r="N82" s="163" t="s">
        <v>46</v>
      </c>
      <c r="O82" s="78"/>
    </row>
    <row r="83" spans="2:18" x14ac:dyDescent="0.25">
      <c r="B83" s="159">
        <f>+EightHrs</f>
        <v>7</v>
      </c>
      <c r="C83" s="160">
        <f>+IF(B83&gt;7,7/Criteria!$E$57,B83/Criteria!$E$57)</f>
        <v>1</v>
      </c>
      <c r="D83" s="161" t="s">
        <v>49</v>
      </c>
      <c r="E83" s="162">
        <f>+E76/E78</f>
        <v>277.5</v>
      </c>
      <c r="F83" s="162">
        <f>+E76/F78</f>
        <v>302.72727272727275</v>
      </c>
      <c r="G83" s="162" t="s">
        <v>46</v>
      </c>
      <c r="H83" s="162" t="s">
        <v>46</v>
      </c>
      <c r="I83" s="162" t="s">
        <v>46</v>
      </c>
      <c r="J83" s="162" t="s">
        <v>46</v>
      </c>
      <c r="K83" s="162" t="s">
        <v>46</v>
      </c>
      <c r="L83" s="162" t="s">
        <v>46</v>
      </c>
      <c r="M83" s="162" t="s">
        <v>46</v>
      </c>
      <c r="N83" s="163" t="s">
        <v>46</v>
      </c>
      <c r="O83" s="78"/>
    </row>
    <row r="84" spans="2:18" ht="13.8" thickBot="1" x14ac:dyDescent="0.3">
      <c r="B84" s="164">
        <f>+EightHrs</f>
        <v>7</v>
      </c>
      <c r="C84" s="165">
        <f>+IF(B84&gt;7,7/Criteria!$E$57,B84/Criteria!$E$57)</f>
        <v>1</v>
      </c>
      <c r="D84" s="166" t="s">
        <v>53</v>
      </c>
      <c r="E84" s="167">
        <f>+E77/E78</f>
        <v>342.2000000000001</v>
      </c>
      <c r="F84" s="167">
        <f>+E77/F78</f>
        <v>373.30909090909103</v>
      </c>
      <c r="G84" s="167" t="s">
        <v>46</v>
      </c>
      <c r="H84" s="167" t="s">
        <v>46</v>
      </c>
      <c r="I84" s="167" t="s">
        <v>46</v>
      </c>
      <c r="J84" s="167" t="s">
        <v>46</v>
      </c>
      <c r="K84" s="167" t="s">
        <v>46</v>
      </c>
      <c r="L84" s="167" t="s">
        <v>46</v>
      </c>
      <c r="M84" s="167" t="s">
        <v>46</v>
      </c>
      <c r="N84" s="168" t="s">
        <v>46</v>
      </c>
      <c r="O84" s="78"/>
    </row>
    <row r="85" spans="2:18" x14ac:dyDescent="0.25">
      <c r="B85" s="79"/>
      <c r="C85" s="80"/>
      <c r="D85" s="81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8"/>
    </row>
    <row r="86" spans="2:18" x14ac:dyDescent="0.25">
      <c r="B86" s="79"/>
      <c r="C86" s="80"/>
      <c r="D86" s="81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8"/>
    </row>
    <row r="87" spans="2:18" ht="36" customHeight="1" x14ac:dyDescent="0.25">
      <c r="B87" s="188" t="s">
        <v>83</v>
      </c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</row>
    <row r="88" spans="2:18" ht="13.8" x14ac:dyDescent="0.25">
      <c r="B88" s="117" t="s">
        <v>39</v>
      </c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</sheetData>
  <sheetProtection password="D1F1" sheet="1" objects="1" scenarios="1"/>
  <mergeCells count="250">
    <mergeCell ref="B2:C2"/>
    <mergeCell ref="B4:D4"/>
    <mergeCell ref="E4:F4"/>
    <mergeCell ref="G4:H4"/>
    <mergeCell ref="I4:J4"/>
    <mergeCell ref="K4:L4"/>
    <mergeCell ref="M4:N4"/>
    <mergeCell ref="C6:D6"/>
    <mergeCell ref="E6:F6"/>
    <mergeCell ref="G6:H6"/>
    <mergeCell ref="I6:J6"/>
    <mergeCell ref="K6:L6"/>
    <mergeCell ref="M6:N6"/>
    <mergeCell ref="C5:D5"/>
    <mergeCell ref="E5:F5"/>
    <mergeCell ref="G5:H5"/>
    <mergeCell ref="I5:J5"/>
    <mergeCell ref="K5:L5"/>
    <mergeCell ref="M5:N5"/>
    <mergeCell ref="C7:D7"/>
    <mergeCell ref="E7:F7"/>
    <mergeCell ref="G7:H7"/>
    <mergeCell ref="I7:J7"/>
    <mergeCell ref="K7:L7"/>
    <mergeCell ref="M7:N7"/>
    <mergeCell ref="C9:D9"/>
    <mergeCell ref="E10:F10"/>
    <mergeCell ref="G10:H10"/>
    <mergeCell ref="I10:J10"/>
    <mergeCell ref="K10:L10"/>
    <mergeCell ref="M10:N10"/>
    <mergeCell ref="C8:D8"/>
    <mergeCell ref="E8:F8"/>
    <mergeCell ref="G8:H8"/>
    <mergeCell ref="I8:J8"/>
    <mergeCell ref="K8:L8"/>
    <mergeCell ref="M8:N8"/>
    <mergeCell ref="E11:F11"/>
    <mergeCell ref="G11:H11"/>
    <mergeCell ref="I11:J11"/>
    <mergeCell ref="K11:L11"/>
    <mergeCell ref="M11:N11"/>
    <mergeCell ref="B17:D17"/>
    <mergeCell ref="E17:F17"/>
    <mergeCell ref="G17:H17"/>
    <mergeCell ref="I17:J17"/>
    <mergeCell ref="K17:L17"/>
    <mergeCell ref="C19:D19"/>
    <mergeCell ref="E19:F19"/>
    <mergeCell ref="G19:H19"/>
    <mergeCell ref="I19:J19"/>
    <mergeCell ref="K19:L19"/>
    <mergeCell ref="M19:N19"/>
    <mergeCell ref="M17:N17"/>
    <mergeCell ref="C18:D18"/>
    <mergeCell ref="E18:F18"/>
    <mergeCell ref="G18:H18"/>
    <mergeCell ref="I18:J18"/>
    <mergeCell ref="K18:L18"/>
    <mergeCell ref="M18:N18"/>
    <mergeCell ref="C20:D20"/>
    <mergeCell ref="E20:F20"/>
    <mergeCell ref="G20:H20"/>
    <mergeCell ref="I20:J20"/>
    <mergeCell ref="K20:L20"/>
    <mergeCell ref="M20:N20"/>
    <mergeCell ref="C22:D22"/>
    <mergeCell ref="E23:F23"/>
    <mergeCell ref="G23:H23"/>
    <mergeCell ref="I23:J23"/>
    <mergeCell ref="K23:L23"/>
    <mergeCell ref="M23:N23"/>
    <mergeCell ref="C21:D21"/>
    <mergeCell ref="E21:F21"/>
    <mergeCell ref="G21:H21"/>
    <mergeCell ref="I21:J21"/>
    <mergeCell ref="K21:L21"/>
    <mergeCell ref="M21:N21"/>
    <mergeCell ref="B32:D32"/>
    <mergeCell ref="E32:F32"/>
    <mergeCell ref="G32:H32"/>
    <mergeCell ref="I32:J32"/>
    <mergeCell ref="K32:L32"/>
    <mergeCell ref="M32:N32"/>
    <mergeCell ref="E24:F24"/>
    <mergeCell ref="G24:H24"/>
    <mergeCell ref="I24:J24"/>
    <mergeCell ref="K24:L24"/>
    <mergeCell ref="M24:N24"/>
    <mergeCell ref="B30:N30"/>
    <mergeCell ref="C34:D34"/>
    <mergeCell ref="E34:F34"/>
    <mergeCell ref="G34:H34"/>
    <mergeCell ref="I34:J34"/>
    <mergeCell ref="K34:L34"/>
    <mergeCell ref="M34:N34"/>
    <mergeCell ref="C33:D33"/>
    <mergeCell ref="E33:F33"/>
    <mergeCell ref="G33:H33"/>
    <mergeCell ref="I33:J33"/>
    <mergeCell ref="K33:L33"/>
    <mergeCell ref="M33:N33"/>
    <mergeCell ref="C35:D35"/>
    <mergeCell ref="E35:F35"/>
    <mergeCell ref="G35:H35"/>
    <mergeCell ref="I35:J35"/>
    <mergeCell ref="K35:L35"/>
    <mergeCell ref="M35:N35"/>
    <mergeCell ref="C37:D37"/>
    <mergeCell ref="E38:F38"/>
    <mergeCell ref="G38:H38"/>
    <mergeCell ref="I38:J38"/>
    <mergeCell ref="K38:L38"/>
    <mergeCell ref="M38:N38"/>
    <mergeCell ref="C36:D36"/>
    <mergeCell ref="E36:F36"/>
    <mergeCell ref="G36:H36"/>
    <mergeCell ref="I36:J36"/>
    <mergeCell ref="K36:L36"/>
    <mergeCell ref="M36:N36"/>
    <mergeCell ref="M45:N45"/>
    <mergeCell ref="C46:D46"/>
    <mergeCell ref="E46:F46"/>
    <mergeCell ref="G46:H46"/>
    <mergeCell ref="I46:J46"/>
    <mergeCell ref="K46:L46"/>
    <mergeCell ref="M46:N46"/>
    <mergeCell ref="E39:F39"/>
    <mergeCell ref="G39:H39"/>
    <mergeCell ref="I39:J39"/>
    <mergeCell ref="K39:L39"/>
    <mergeCell ref="M39:N39"/>
    <mergeCell ref="B45:D45"/>
    <mergeCell ref="E45:F45"/>
    <mergeCell ref="G45:H45"/>
    <mergeCell ref="I45:J45"/>
    <mergeCell ref="K45:L45"/>
    <mergeCell ref="C47:D47"/>
    <mergeCell ref="E47:F47"/>
    <mergeCell ref="G47:H47"/>
    <mergeCell ref="I47:J47"/>
    <mergeCell ref="K47:L47"/>
    <mergeCell ref="M47:N47"/>
    <mergeCell ref="C49:D49"/>
    <mergeCell ref="E49:F49"/>
    <mergeCell ref="G49:H49"/>
    <mergeCell ref="I49:J49"/>
    <mergeCell ref="K49:L49"/>
    <mergeCell ref="M49:N49"/>
    <mergeCell ref="C48:D48"/>
    <mergeCell ref="E48:F48"/>
    <mergeCell ref="G48:H48"/>
    <mergeCell ref="I48:J48"/>
    <mergeCell ref="K48:L48"/>
    <mergeCell ref="M48:N48"/>
    <mergeCell ref="E52:F52"/>
    <mergeCell ref="G52:H52"/>
    <mergeCell ref="I52:J52"/>
    <mergeCell ref="K52:L52"/>
    <mergeCell ref="M52:N52"/>
    <mergeCell ref="B87:N87"/>
    <mergeCell ref="C50:D50"/>
    <mergeCell ref="E51:F51"/>
    <mergeCell ref="G51:H51"/>
    <mergeCell ref="I51:J51"/>
    <mergeCell ref="K51:L51"/>
    <mergeCell ref="M51:N51"/>
    <mergeCell ref="B60:D60"/>
    <mergeCell ref="E60:F60"/>
    <mergeCell ref="G60:H60"/>
    <mergeCell ref="I60:J60"/>
    <mergeCell ref="K60:L60"/>
    <mergeCell ref="M60:N60"/>
    <mergeCell ref="C61:D61"/>
    <mergeCell ref="E61:F61"/>
    <mergeCell ref="G61:H61"/>
    <mergeCell ref="I61:J61"/>
    <mergeCell ref="K61:L61"/>
    <mergeCell ref="M61:N61"/>
    <mergeCell ref="C62:D62"/>
    <mergeCell ref="E62:F62"/>
    <mergeCell ref="G62:H62"/>
    <mergeCell ref="I62:J62"/>
    <mergeCell ref="K62:L62"/>
    <mergeCell ref="M62:N62"/>
    <mergeCell ref="C63:D63"/>
    <mergeCell ref="E63:F63"/>
    <mergeCell ref="G63:H63"/>
    <mergeCell ref="I63:J63"/>
    <mergeCell ref="K63:L63"/>
    <mergeCell ref="M63:N63"/>
    <mergeCell ref="C64:D64"/>
    <mergeCell ref="E64:F64"/>
    <mergeCell ref="G64:H64"/>
    <mergeCell ref="I64:J64"/>
    <mergeCell ref="K64:L64"/>
    <mergeCell ref="M64:N64"/>
    <mergeCell ref="C65:D65"/>
    <mergeCell ref="E66:F66"/>
    <mergeCell ref="G66:H66"/>
    <mergeCell ref="I66:J66"/>
    <mergeCell ref="K66:L66"/>
    <mergeCell ref="M66:N66"/>
    <mergeCell ref="E67:F67"/>
    <mergeCell ref="G67:H67"/>
    <mergeCell ref="I67:J67"/>
    <mergeCell ref="K67:L67"/>
    <mergeCell ref="M67:N67"/>
    <mergeCell ref="B73:D73"/>
    <mergeCell ref="E73:F73"/>
    <mergeCell ref="G73:H73"/>
    <mergeCell ref="I73:J73"/>
    <mergeCell ref="K73:L73"/>
    <mergeCell ref="M73:N73"/>
    <mergeCell ref="C74:D74"/>
    <mergeCell ref="E74:F74"/>
    <mergeCell ref="G74:H74"/>
    <mergeCell ref="I74:J74"/>
    <mergeCell ref="K74:L74"/>
    <mergeCell ref="M74:N74"/>
    <mergeCell ref="C75:D75"/>
    <mergeCell ref="E75:F75"/>
    <mergeCell ref="G75:H75"/>
    <mergeCell ref="I75:J75"/>
    <mergeCell ref="K75:L75"/>
    <mergeCell ref="M75:N75"/>
    <mergeCell ref="B58:N58"/>
    <mergeCell ref="C78:D78"/>
    <mergeCell ref="E79:F79"/>
    <mergeCell ref="G79:H79"/>
    <mergeCell ref="I79:J79"/>
    <mergeCell ref="K79:L79"/>
    <mergeCell ref="M79:N79"/>
    <mergeCell ref="E80:F80"/>
    <mergeCell ref="G80:H80"/>
    <mergeCell ref="I80:J80"/>
    <mergeCell ref="K80:L80"/>
    <mergeCell ref="M80:N80"/>
    <mergeCell ref="C76:D76"/>
    <mergeCell ref="E76:F76"/>
    <mergeCell ref="G76:H76"/>
    <mergeCell ref="I76:J76"/>
    <mergeCell ref="K76:L76"/>
    <mergeCell ref="M76:N76"/>
    <mergeCell ref="C77:D77"/>
    <mergeCell ref="E77:F77"/>
    <mergeCell ref="G77:H77"/>
    <mergeCell ref="I77:J77"/>
    <mergeCell ref="K77:L77"/>
    <mergeCell ref="M77:N77"/>
  </mergeCells>
  <printOptions horizontalCentered="1"/>
  <pageMargins left="0" right="0" top="0.25" bottom="0" header="0.5" footer="0.5"/>
  <pageSetup orientation="landscape" r:id="rId1"/>
  <headerFooter alignWithMargins="0">
    <oddFooter>&amp;RPRINTED: &amp;D</oddFooter>
  </headerFooter>
  <rowBreaks count="2" manualBreakCount="2">
    <brk id="30" max="16383" man="1"/>
    <brk id="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91"/>
  <sheetViews>
    <sheetView topLeftCell="A61" zoomScale="80" zoomScaleNormal="80" workbookViewId="0">
      <selection activeCell="E71" sqref="E71"/>
    </sheetView>
  </sheetViews>
  <sheetFormatPr defaultRowHeight="13.2" x14ac:dyDescent="0.25"/>
  <cols>
    <col min="1" max="1" width="1.88671875" customWidth="1"/>
    <col min="2" max="2" width="8.33203125" customWidth="1"/>
    <col min="3" max="3" width="8.88671875" bestFit="1" customWidth="1"/>
    <col min="4" max="4" width="14.33203125" customWidth="1"/>
    <col min="5" max="13" width="9.6640625" customWidth="1"/>
    <col min="14" max="14" width="11.88671875" customWidth="1"/>
    <col min="15" max="15" width="0" hidden="1" customWidth="1"/>
    <col min="16" max="16" width="3.88671875" customWidth="1"/>
  </cols>
  <sheetData>
    <row r="1" spans="2:16" ht="21.6" thickBot="1" x14ac:dyDescent="0.45">
      <c r="B1" s="58" t="s">
        <v>43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5"/>
      <c r="P1" s="95"/>
    </row>
    <row r="2" spans="2:16" ht="16.2" thickBot="1" x14ac:dyDescent="0.35">
      <c r="B2" s="345" t="s">
        <v>23</v>
      </c>
      <c r="C2" s="346"/>
      <c r="D2" s="102">
        <f>+C12</f>
        <v>0.8571428571428571</v>
      </c>
      <c r="E2" s="103" t="s">
        <v>31</v>
      </c>
      <c r="F2" s="104">
        <v>6</v>
      </c>
      <c r="G2" s="105" t="s">
        <v>12</v>
      </c>
      <c r="H2" s="106"/>
      <c r="I2" s="119"/>
      <c r="J2" s="107"/>
      <c r="K2" s="108" t="s">
        <v>84</v>
      </c>
      <c r="L2" s="109"/>
      <c r="M2" s="171" t="str">
        <f>+Criteria!B1</f>
        <v>10/1/2017-9/30/2018</v>
      </c>
      <c r="N2" s="172"/>
      <c r="O2" s="1" t="s">
        <v>14</v>
      </c>
    </row>
    <row r="3" spans="2:16" ht="11.25" customHeight="1" thickBot="1" x14ac:dyDescent="0.3">
      <c r="B3" s="76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1"/>
    </row>
    <row r="4" spans="2:16" ht="34.5" customHeight="1" x14ac:dyDescent="0.4">
      <c r="B4" s="347" t="str">
        <f>+Criteria!A3</f>
        <v>80C</v>
      </c>
      <c r="C4" s="348"/>
      <c r="D4" s="349"/>
      <c r="E4" s="186" t="s">
        <v>6</v>
      </c>
      <c r="F4" s="187"/>
      <c r="G4" s="350" t="s">
        <v>9</v>
      </c>
      <c r="H4" s="350"/>
      <c r="I4" s="350" t="s">
        <v>10</v>
      </c>
      <c r="J4" s="350"/>
      <c r="K4" s="350" t="s">
        <v>0</v>
      </c>
      <c r="L4" s="350"/>
      <c r="M4" s="350" t="s">
        <v>57</v>
      </c>
      <c r="N4" s="353"/>
    </row>
    <row r="5" spans="2:16" ht="12.75" customHeight="1" x14ac:dyDescent="0.25">
      <c r="B5" s="11" t="s">
        <v>30</v>
      </c>
      <c r="C5" s="244" t="str">
        <f>+Criteria!B2</f>
        <v>EE ONLY</v>
      </c>
      <c r="D5" s="245"/>
      <c r="E5" s="184">
        <f>+Criteria!B11-(Criteria!$B$48*'6hrs CTACD'!$C12)</f>
        <v>4311.2571428571428</v>
      </c>
      <c r="F5" s="185"/>
      <c r="G5" s="246">
        <f>+Criteria!B19-(Criteria!$B$48*'6hrs CTACD'!$C12)</f>
        <v>4095.2571428571428</v>
      </c>
      <c r="H5" s="246"/>
      <c r="I5" s="246">
        <f>+Criteria!B27-(Criteria!$B$48*'6hrs CTACD'!$C12)</f>
        <v>3546.8571428571431</v>
      </c>
      <c r="J5" s="246"/>
      <c r="K5" s="246">
        <f>+Criteria!B3-(Criteria!$B$48*'6hrs CTACD'!$C12)</f>
        <v>3330.8571428571431</v>
      </c>
      <c r="L5" s="246"/>
      <c r="M5" s="246">
        <f>+Criteria!B34</f>
        <v>980.4</v>
      </c>
      <c r="N5" s="246"/>
    </row>
    <row r="6" spans="2:16" ht="12.75" customHeight="1" x14ac:dyDescent="0.25">
      <c r="B6" s="11" t="s">
        <v>30</v>
      </c>
      <c r="C6" s="244" t="str">
        <f>+Criteria!C2</f>
        <v>EE+SPOUSE</v>
      </c>
      <c r="D6" s="245"/>
      <c r="E6" s="184">
        <f>+Criteria!C11-(Criteria!$C$48*'6hrs CTACD'!$C13)</f>
        <v>7844.4</v>
      </c>
      <c r="F6" s="185"/>
      <c r="G6" s="246">
        <f>+Criteria!C19-(Criteria!$C$48*'6hrs CTACD'!$C13)</f>
        <v>7628.4</v>
      </c>
      <c r="H6" s="246"/>
      <c r="I6" s="246">
        <f>+Criteria!C27-(Criteria!$C$48*'6hrs CTACD'!$C13)</f>
        <v>6492</v>
      </c>
      <c r="J6" s="246"/>
      <c r="K6" s="246">
        <f>+Criteria!C3-(Criteria!$C$48*'6hrs CTACD'!$C13)</f>
        <v>6276</v>
      </c>
      <c r="L6" s="246"/>
      <c r="M6" s="246">
        <f>+Criteria!C34</f>
        <v>1568.4</v>
      </c>
      <c r="N6" s="246"/>
    </row>
    <row r="7" spans="2:16" ht="12.75" customHeight="1" x14ac:dyDescent="0.25">
      <c r="B7" s="11" t="s">
        <v>30</v>
      </c>
      <c r="C7" s="244" t="str">
        <f>+Criteria!E2</f>
        <v xml:space="preserve">EE+CHILDREN </v>
      </c>
      <c r="D7" s="245"/>
      <c r="E7" s="184">
        <f>+Criteria!E11-(Criteria!$E$48*'6hrs CTACD'!$C14)</f>
        <v>7691.1428571428578</v>
      </c>
      <c r="F7" s="185"/>
      <c r="G7" s="246">
        <f>+Criteria!E19-(Criteria!$E$48*'6hrs CTACD'!$C14)</f>
        <v>7475.1428571428578</v>
      </c>
      <c r="H7" s="246"/>
      <c r="I7" s="246">
        <f>+Criteria!E27-(Criteria!$E$48*'6hrs CTACD'!$C14)</f>
        <v>6221.1428571428578</v>
      </c>
      <c r="J7" s="246"/>
      <c r="K7" s="246">
        <f>+Criteria!E3-(Criteria!$E$48*'6hrs CTACD'!$C14)</f>
        <v>6005.1428571428578</v>
      </c>
      <c r="L7" s="246"/>
      <c r="M7" s="246">
        <f>+Criteria!E34</f>
        <v>1686</v>
      </c>
      <c r="N7" s="246"/>
    </row>
    <row r="8" spans="2:16" ht="12.75" customHeight="1" thickBot="1" x14ac:dyDescent="0.3">
      <c r="B8" s="11" t="s">
        <v>30</v>
      </c>
      <c r="C8" s="343" t="str">
        <f>+Criteria!F2</f>
        <v>EE + FAMILY</v>
      </c>
      <c r="D8" s="344"/>
      <c r="E8" s="182">
        <f>+Criteria!F11-(Criteria!$F$48*'6hrs CTACD'!$C15)</f>
        <v>11014.971428571431</v>
      </c>
      <c r="F8" s="183"/>
      <c r="G8" s="334">
        <f>+Criteria!F19-(Criteria!$F$48*'6hrs CTACD'!$C15)</f>
        <v>10798.971428571431</v>
      </c>
      <c r="H8" s="334"/>
      <c r="I8" s="334">
        <f>+Criteria!F27-(Criteria!$F$48*'6hrs CTACD'!$C15)</f>
        <v>8780.5714285714294</v>
      </c>
      <c r="J8" s="334"/>
      <c r="K8" s="334">
        <f>+Criteria!F3-(Criteria!$F$48*'6hrs CTACD'!$C15)</f>
        <v>8564.5714285714294</v>
      </c>
      <c r="L8" s="334"/>
      <c r="M8" s="246">
        <f>+Criteria!F34</f>
        <v>2450.4</v>
      </c>
      <c r="N8" s="246"/>
    </row>
    <row r="9" spans="2:16" ht="13.8" thickBot="1" x14ac:dyDescent="0.3">
      <c r="B9" s="115"/>
      <c r="C9" s="341" t="s">
        <v>44</v>
      </c>
      <c r="D9" s="342"/>
      <c r="E9" s="110">
        <f>+Criteria!$B$36</f>
        <v>12</v>
      </c>
      <c r="F9" s="111">
        <f>+Criteria!$B$37</f>
        <v>11</v>
      </c>
      <c r="G9" s="110">
        <f>+Criteria!$B$36</f>
        <v>12</v>
      </c>
      <c r="H9" s="112">
        <f>+Criteria!$B$37</f>
        <v>11</v>
      </c>
      <c r="I9" s="112">
        <f>+Criteria!$B$36</f>
        <v>12</v>
      </c>
      <c r="J9" s="112">
        <f>+Criteria!$B$37</f>
        <v>11</v>
      </c>
      <c r="K9" s="112">
        <f>+Criteria!$B$36</f>
        <v>12</v>
      </c>
      <c r="L9" s="111">
        <f>+Criteria!$B$37</f>
        <v>11</v>
      </c>
      <c r="M9" s="113">
        <f>+Criteria!$B$36</f>
        <v>12</v>
      </c>
      <c r="N9" s="112">
        <f>+Criteria!$B$37</f>
        <v>11</v>
      </c>
    </row>
    <row r="10" spans="2:16" ht="15" customHeight="1" thickBot="1" x14ac:dyDescent="0.3">
      <c r="B10" s="12"/>
      <c r="C10" s="116"/>
      <c r="D10" s="114"/>
      <c r="E10" s="180" t="s">
        <v>29</v>
      </c>
      <c r="F10" s="181"/>
      <c r="G10" s="337" t="s">
        <v>29</v>
      </c>
      <c r="H10" s="338"/>
      <c r="I10" s="337" t="s">
        <v>29</v>
      </c>
      <c r="J10" s="338"/>
      <c r="K10" s="337" t="s">
        <v>29</v>
      </c>
      <c r="L10" s="338"/>
      <c r="M10" s="337" t="s">
        <v>29</v>
      </c>
      <c r="N10" s="339"/>
    </row>
    <row r="11" spans="2:16" x14ac:dyDescent="0.25">
      <c r="B11" s="82" t="s">
        <v>2</v>
      </c>
      <c r="C11" s="13" t="s">
        <v>23</v>
      </c>
      <c r="D11" s="14" t="s">
        <v>26</v>
      </c>
      <c r="E11" s="178" t="s">
        <v>5</v>
      </c>
      <c r="F11" s="179"/>
      <c r="G11" s="332" t="s">
        <v>5</v>
      </c>
      <c r="H11" s="332"/>
      <c r="I11" s="332" t="s">
        <v>5</v>
      </c>
      <c r="J11" s="332"/>
      <c r="K11" s="332" t="s">
        <v>5</v>
      </c>
      <c r="L11" s="332"/>
      <c r="M11" s="332" t="s">
        <v>5</v>
      </c>
      <c r="N11" s="336"/>
    </row>
    <row r="12" spans="2:16" x14ac:dyDescent="0.25">
      <c r="B12" s="83">
        <f>+EightHrs</f>
        <v>6</v>
      </c>
      <c r="C12" s="169">
        <f>+IF(B12&gt;7,7/Criteria!$E$57,B12/Criteria!$E$57)</f>
        <v>0.8571428571428571</v>
      </c>
      <c r="D12" s="16" t="s">
        <v>40</v>
      </c>
      <c r="E12" s="17">
        <f>+E5/E9</f>
        <v>359.27142857142854</v>
      </c>
      <c r="F12" s="17">
        <f>+E5/F9</f>
        <v>391.93246753246751</v>
      </c>
      <c r="G12" s="17">
        <f>+G5/G9</f>
        <v>341.27142857142854</v>
      </c>
      <c r="H12" s="17">
        <f>+G5/H9</f>
        <v>372.29610389610389</v>
      </c>
      <c r="I12" s="17">
        <f>+I5/I9</f>
        <v>295.57142857142861</v>
      </c>
      <c r="J12" s="17">
        <f>+I5/J9</f>
        <v>322.44155844155847</v>
      </c>
      <c r="K12" s="17">
        <f>+K5/K9</f>
        <v>277.57142857142861</v>
      </c>
      <c r="L12" s="17">
        <f>+K5/L9</f>
        <v>302.80519480519484</v>
      </c>
      <c r="M12" s="17">
        <v>0</v>
      </c>
      <c r="N12" s="17">
        <v>0</v>
      </c>
      <c r="O12" s="96" t="s">
        <v>46</v>
      </c>
    </row>
    <row r="13" spans="2:16" x14ac:dyDescent="0.25">
      <c r="B13" s="83">
        <f>+EightHrs</f>
        <v>6</v>
      </c>
      <c r="C13" s="169">
        <f>+IF(B13&gt;7,7/Criteria!$E$57,B13/Criteria!$E$57)</f>
        <v>0.8571428571428571</v>
      </c>
      <c r="D13" s="16" t="s">
        <v>51</v>
      </c>
      <c r="E13" s="17">
        <f>+E6/E9</f>
        <v>653.69999999999993</v>
      </c>
      <c r="F13" s="17">
        <f>+E6/F9</f>
        <v>713.12727272727273</v>
      </c>
      <c r="G13" s="17">
        <f>+G6/G9</f>
        <v>635.69999999999993</v>
      </c>
      <c r="H13" s="17">
        <f>+G6/H9</f>
        <v>693.4909090909091</v>
      </c>
      <c r="I13" s="17">
        <f>+I6/I9</f>
        <v>541</v>
      </c>
      <c r="J13" s="17">
        <f>+I6/J9</f>
        <v>590.18181818181813</v>
      </c>
      <c r="K13" s="17">
        <f>+K6/K9</f>
        <v>523</v>
      </c>
      <c r="L13" s="17">
        <f>+K6/L9</f>
        <v>570.5454545454545</v>
      </c>
      <c r="M13" s="17">
        <v>0</v>
      </c>
      <c r="N13" s="17">
        <v>0</v>
      </c>
      <c r="O13" s="96" t="s">
        <v>46</v>
      </c>
    </row>
    <row r="14" spans="2:16" x14ac:dyDescent="0.25">
      <c r="B14" s="83">
        <f>+EightHrs</f>
        <v>6</v>
      </c>
      <c r="C14" s="169">
        <f>+IF(B14&gt;7,7/Criteria!$E$57,B14/Criteria!$E$57)</f>
        <v>0.8571428571428571</v>
      </c>
      <c r="D14" s="16" t="s">
        <v>49</v>
      </c>
      <c r="E14" s="17">
        <f>+E7/E9</f>
        <v>640.92857142857144</v>
      </c>
      <c r="F14" s="17">
        <f>+E7/F9</f>
        <v>699.19480519480521</v>
      </c>
      <c r="G14" s="17">
        <f>+G7/G9</f>
        <v>622.92857142857144</v>
      </c>
      <c r="H14" s="17">
        <f>+G7/H9</f>
        <v>679.55844155844159</v>
      </c>
      <c r="I14" s="17">
        <f>+I7/I9</f>
        <v>518.42857142857144</v>
      </c>
      <c r="J14" s="17">
        <f>+I7/J9</f>
        <v>565.55844155844159</v>
      </c>
      <c r="K14" s="17">
        <f>+K7/K9</f>
        <v>500.4285714285715</v>
      </c>
      <c r="L14" s="17">
        <f>+K7/L9</f>
        <v>545.92207792207796</v>
      </c>
      <c r="M14" s="17">
        <v>0</v>
      </c>
      <c r="N14" s="17">
        <v>0</v>
      </c>
      <c r="O14" s="96" t="s">
        <v>46</v>
      </c>
    </row>
    <row r="15" spans="2:16" ht="13.8" thickBot="1" x14ac:dyDescent="0.3">
      <c r="B15" s="84">
        <f>+EightHrs</f>
        <v>6</v>
      </c>
      <c r="C15" s="170">
        <f>+IF(B15&gt;7,7/Criteria!$E$57,B15/Criteria!$E$57)</f>
        <v>0.8571428571428571</v>
      </c>
      <c r="D15" s="19" t="s">
        <v>34</v>
      </c>
      <c r="E15" s="20">
        <f>+E8/E9</f>
        <v>917.91428571428594</v>
      </c>
      <c r="F15" s="20">
        <f>+E8/F9</f>
        <v>1001.3610389610392</v>
      </c>
      <c r="G15" s="20">
        <f>+G8/G9</f>
        <v>899.91428571428594</v>
      </c>
      <c r="H15" s="20">
        <f>+G8/H9</f>
        <v>981.72467532467556</v>
      </c>
      <c r="I15" s="20">
        <f>+I8/I9</f>
        <v>731.71428571428578</v>
      </c>
      <c r="J15" s="20">
        <f>+I8/J9</f>
        <v>798.23376623376635</v>
      </c>
      <c r="K15" s="20">
        <f>+K8/K9</f>
        <v>713.71428571428578</v>
      </c>
      <c r="L15" s="20">
        <f>+K8/L9</f>
        <v>778.59740259740272</v>
      </c>
      <c r="M15" s="20">
        <v>0</v>
      </c>
      <c r="N15" s="20">
        <v>0</v>
      </c>
      <c r="O15" s="97" t="s">
        <v>46</v>
      </c>
    </row>
    <row r="16" spans="2:16" ht="12" customHeight="1" thickBot="1" x14ac:dyDescent="0.3"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0"/>
    </row>
    <row r="17" spans="2:14" ht="30" customHeight="1" x14ac:dyDescent="0.4">
      <c r="B17" s="326" t="str">
        <f>+Criteria!A4</f>
        <v>80G</v>
      </c>
      <c r="C17" s="327"/>
      <c r="D17" s="328"/>
      <c r="E17" s="329" t="s">
        <v>6</v>
      </c>
      <c r="F17" s="330"/>
      <c r="G17" s="331" t="s">
        <v>9</v>
      </c>
      <c r="H17" s="331"/>
      <c r="I17" s="331" t="s">
        <v>10</v>
      </c>
      <c r="J17" s="331"/>
      <c r="K17" s="331" t="s">
        <v>0</v>
      </c>
      <c r="L17" s="331"/>
      <c r="M17" s="331" t="s">
        <v>57</v>
      </c>
      <c r="N17" s="340"/>
    </row>
    <row r="18" spans="2:14" ht="12.75" customHeight="1" x14ac:dyDescent="0.25">
      <c r="B18" s="22" t="s">
        <v>30</v>
      </c>
      <c r="C18" s="279" t="str">
        <f>+Criteria!B2</f>
        <v>EE ONLY</v>
      </c>
      <c r="D18" s="249"/>
      <c r="E18" s="250">
        <f>+Criteria!B12-(Criteria!$B$48*'6hrs CTACD'!$C25)</f>
        <v>3951.2571428571428</v>
      </c>
      <c r="F18" s="251"/>
      <c r="G18" s="252">
        <f>+Criteria!B20-(Criteria!$B$48*'6hrs CTACD'!$C25)</f>
        <v>3735.2571428571428</v>
      </c>
      <c r="H18" s="252"/>
      <c r="I18" s="252">
        <f>+Criteria!B28-(Criteria!$B$48*'6hrs CTACD'!$C25)</f>
        <v>3186.8571428571431</v>
      </c>
      <c r="J18" s="252"/>
      <c r="K18" s="252">
        <f>+Criteria!B4-(Criteria!$B$48*'6hrs CTACD'!$C25)</f>
        <v>2970.8571428571431</v>
      </c>
      <c r="L18" s="252"/>
      <c r="M18" s="250">
        <f>+Criteria!B34</f>
        <v>980.4</v>
      </c>
      <c r="N18" s="354"/>
    </row>
    <row r="19" spans="2:14" ht="12.75" customHeight="1" x14ac:dyDescent="0.25">
      <c r="B19" s="22" t="s">
        <v>30</v>
      </c>
      <c r="C19" s="279" t="str">
        <f>+Criteria!C2</f>
        <v>EE+SPOUSE</v>
      </c>
      <c r="D19" s="249"/>
      <c r="E19" s="250">
        <f>+Criteria!C12-(Criteria!$C$48*'6hrs CTACD'!$C26)</f>
        <v>7136.4</v>
      </c>
      <c r="F19" s="251"/>
      <c r="G19" s="252">
        <f>+Criteria!C20-(Criteria!$C$48*'6hrs CTACD'!$C26)</f>
        <v>6920.4</v>
      </c>
      <c r="H19" s="252"/>
      <c r="I19" s="252">
        <f>+Criteria!C28-(Criteria!$C$48*'6hrs CTACD'!$C26)</f>
        <v>5784</v>
      </c>
      <c r="J19" s="252"/>
      <c r="K19" s="252">
        <f>+Criteria!C4-(Criteria!$C$48*'6hrs CTACD'!$C26)</f>
        <v>5568</v>
      </c>
      <c r="L19" s="252"/>
      <c r="M19" s="250">
        <f>+Criteria!C34</f>
        <v>1568.4</v>
      </c>
      <c r="N19" s="354"/>
    </row>
    <row r="20" spans="2:14" ht="12.75" customHeight="1" x14ac:dyDescent="0.25">
      <c r="B20" s="22" t="s">
        <v>30</v>
      </c>
      <c r="C20" s="248" t="str">
        <f>+Criteria!E2</f>
        <v xml:space="preserve">EE+CHILDREN </v>
      </c>
      <c r="D20" s="249"/>
      <c r="E20" s="250">
        <f>+Criteria!E12-(Criteria!$E$48*'6hrs CTACD'!$C28)</f>
        <v>7055.1428571428578</v>
      </c>
      <c r="F20" s="251"/>
      <c r="G20" s="252">
        <f>+Criteria!E20-(Criteria!$E$48*'6hrs CTACD'!$C28)</f>
        <v>6839.1428571428578</v>
      </c>
      <c r="H20" s="252"/>
      <c r="I20" s="252">
        <f>+Criteria!E28-(Criteria!$E$48*'6hrs CTACD'!$C28)</f>
        <v>5585.1428571428578</v>
      </c>
      <c r="J20" s="252"/>
      <c r="K20" s="252">
        <f>+Criteria!E4-(Criteria!$E$48*'6hrs CTACD'!$C28)</f>
        <v>5369.1428571428578</v>
      </c>
      <c r="L20" s="252"/>
      <c r="M20" s="250">
        <f>+Criteria!E34</f>
        <v>1686</v>
      </c>
      <c r="N20" s="354"/>
    </row>
    <row r="21" spans="2:14" ht="12.75" customHeight="1" thickBot="1" x14ac:dyDescent="0.3">
      <c r="B21" s="22" t="s">
        <v>30</v>
      </c>
      <c r="C21" s="322" t="str">
        <f>+Criteria!F2</f>
        <v>EE + FAMILY</v>
      </c>
      <c r="D21" s="323"/>
      <c r="E21" s="324">
        <f>+Criteria!F12-(Criteria!$F$48*'6hrs CTACD'!$C28)</f>
        <v>10006.971428571431</v>
      </c>
      <c r="F21" s="325"/>
      <c r="G21" s="252">
        <f>+Criteria!F20-(Criteria!$F$48*'6hrs CTACD'!$C28)</f>
        <v>9790.9714285714308</v>
      </c>
      <c r="H21" s="252"/>
      <c r="I21" s="252">
        <f>+Criteria!F28-(Criteria!$F$48*'6hrs CTACD'!$C28)</f>
        <v>7772.5714285714294</v>
      </c>
      <c r="J21" s="252"/>
      <c r="K21" s="252">
        <f>+Criteria!F4-(Criteria!$F$48*'6hrs CTACD'!$C28)</f>
        <v>7556.5714285714294</v>
      </c>
      <c r="L21" s="252"/>
      <c r="M21" s="324">
        <f>+Criteria!F34</f>
        <v>2450.4</v>
      </c>
      <c r="N21" s="355"/>
    </row>
    <row r="22" spans="2:14" ht="14.4" thickTop="1" thickBot="1" x14ac:dyDescent="0.3">
      <c r="B22" s="23"/>
      <c r="C22" s="266" t="s">
        <v>45</v>
      </c>
      <c r="D22" s="267"/>
      <c r="E22" s="24">
        <f>+Criteria!$B$36</f>
        <v>12</v>
      </c>
      <c r="F22" s="24">
        <f>+Criteria!$B$37</f>
        <v>11</v>
      </c>
      <c r="G22" s="24">
        <f>+Criteria!$B$36</f>
        <v>12</v>
      </c>
      <c r="H22" s="24">
        <f>+Criteria!$B$37</f>
        <v>11</v>
      </c>
      <c r="I22" s="24">
        <f>+Criteria!$B$36</f>
        <v>12</v>
      </c>
      <c r="J22" s="24">
        <f>+Criteria!$B$37</f>
        <v>11</v>
      </c>
      <c r="K22" s="24">
        <f>+Criteria!$B$36</f>
        <v>12</v>
      </c>
      <c r="L22" s="24">
        <f>+Criteria!$B$37</f>
        <v>11</v>
      </c>
      <c r="M22" s="24">
        <f>+Criteria!$B$36</f>
        <v>12</v>
      </c>
      <c r="N22" s="25">
        <f>+Criteria!$B$37</f>
        <v>11</v>
      </c>
    </row>
    <row r="23" spans="2:14" ht="14.4" thickTop="1" thickBot="1" x14ac:dyDescent="0.3">
      <c r="B23" s="26"/>
      <c r="C23" s="27"/>
      <c r="D23" s="28"/>
      <c r="E23" s="289" t="s">
        <v>29</v>
      </c>
      <c r="F23" s="290"/>
      <c r="G23" s="264" t="s">
        <v>29</v>
      </c>
      <c r="H23" s="291"/>
      <c r="I23" s="264" t="s">
        <v>29</v>
      </c>
      <c r="J23" s="291"/>
      <c r="K23" s="264" t="s">
        <v>29</v>
      </c>
      <c r="L23" s="291"/>
      <c r="M23" s="264" t="s">
        <v>29</v>
      </c>
      <c r="N23" s="265"/>
    </row>
    <row r="24" spans="2:14" x14ac:dyDescent="0.25">
      <c r="B24" s="91" t="s">
        <v>2</v>
      </c>
      <c r="C24" s="29" t="s">
        <v>23</v>
      </c>
      <c r="D24" s="30" t="s">
        <v>27</v>
      </c>
      <c r="E24" s="287" t="s">
        <v>5</v>
      </c>
      <c r="F24" s="288"/>
      <c r="G24" s="315" t="s">
        <v>5</v>
      </c>
      <c r="H24" s="315"/>
      <c r="I24" s="315" t="s">
        <v>5</v>
      </c>
      <c r="J24" s="315"/>
      <c r="K24" s="315" t="s">
        <v>5</v>
      </c>
      <c r="L24" s="315"/>
      <c r="M24" s="315" t="s">
        <v>5</v>
      </c>
      <c r="N24" s="316"/>
    </row>
    <row r="25" spans="2:14" ht="12.75" customHeight="1" x14ac:dyDescent="0.25">
      <c r="B25" s="92">
        <f>+EightHrs</f>
        <v>6</v>
      </c>
      <c r="C25" s="54">
        <f>+IF(B25&gt;7,7/Criteria!$E$57,B25/Criteria!$E$57)</f>
        <v>0.8571428571428571</v>
      </c>
      <c r="D25" s="31" t="s">
        <v>40</v>
      </c>
      <c r="E25" s="32">
        <f>+E18/E22</f>
        <v>329.27142857142854</v>
      </c>
      <c r="F25" s="32">
        <f>+E18/F22</f>
        <v>359.20519480519482</v>
      </c>
      <c r="G25" s="32">
        <f>+G18/G22</f>
        <v>311.27142857142854</v>
      </c>
      <c r="H25" s="32">
        <f>+G18/H22</f>
        <v>339.56883116883114</v>
      </c>
      <c r="I25" s="32">
        <f>+I18/I22</f>
        <v>265.57142857142861</v>
      </c>
      <c r="J25" s="32">
        <f>+I18/J22</f>
        <v>289.71428571428572</v>
      </c>
      <c r="K25" s="32">
        <f>+K18/K22</f>
        <v>247.57142857142858</v>
      </c>
      <c r="L25" s="32">
        <f>+K18/L22</f>
        <v>270.0779220779221</v>
      </c>
      <c r="M25" s="32">
        <v>0</v>
      </c>
      <c r="N25" s="32">
        <v>0</v>
      </c>
    </row>
    <row r="26" spans="2:14" x14ac:dyDescent="0.25">
      <c r="B26" s="92">
        <f>+EightHrs</f>
        <v>6</v>
      </c>
      <c r="C26" s="54">
        <f>+IF(B26&gt;7,7/Criteria!$E$57,B26/Criteria!$E$57)</f>
        <v>0.8571428571428571</v>
      </c>
      <c r="D26" s="31" t="s">
        <v>51</v>
      </c>
      <c r="E26" s="32">
        <f>+E19/E22</f>
        <v>594.69999999999993</v>
      </c>
      <c r="F26" s="32">
        <f>+E19/F22</f>
        <v>648.76363636363635</v>
      </c>
      <c r="G26" s="32">
        <f>+G19/G22</f>
        <v>576.69999999999993</v>
      </c>
      <c r="H26" s="32">
        <f>+G19/H22</f>
        <v>629.12727272727273</v>
      </c>
      <c r="I26" s="32">
        <f>+I19/I22</f>
        <v>482</v>
      </c>
      <c r="J26" s="32">
        <f>+I19/J22</f>
        <v>525.81818181818187</v>
      </c>
      <c r="K26" s="32">
        <f>+K19/K22</f>
        <v>464</v>
      </c>
      <c r="L26" s="32">
        <f>+K19/L22</f>
        <v>506.18181818181819</v>
      </c>
      <c r="M26" s="32">
        <v>0</v>
      </c>
      <c r="N26" s="32">
        <v>0</v>
      </c>
    </row>
    <row r="27" spans="2:14" x14ac:dyDescent="0.25">
      <c r="B27" s="92">
        <f>+EightHrs</f>
        <v>6</v>
      </c>
      <c r="C27" s="54">
        <f>+IF(B27&gt;7,7/Criteria!$E$57,B27/Criteria!$E$57)</f>
        <v>0.8571428571428571</v>
      </c>
      <c r="D27" s="31" t="s">
        <v>49</v>
      </c>
      <c r="E27" s="32">
        <f>+E20/E22</f>
        <v>587.92857142857144</v>
      </c>
      <c r="F27" s="32">
        <f>+E20/F22</f>
        <v>641.37662337662346</v>
      </c>
      <c r="G27" s="32">
        <f>+G20/G22</f>
        <v>569.92857142857144</v>
      </c>
      <c r="H27" s="32">
        <f>+G20/H22</f>
        <v>621.74025974025983</v>
      </c>
      <c r="I27" s="32">
        <f>+I20/I22</f>
        <v>465.4285714285715</v>
      </c>
      <c r="J27" s="32">
        <f>+I20/J22</f>
        <v>507.74025974025977</v>
      </c>
      <c r="K27" s="32">
        <f>+K20/K22</f>
        <v>447.4285714285715</v>
      </c>
      <c r="L27" s="32">
        <f>+K20/L22</f>
        <v>488.10389610389615</v>
      </c>
      <c r="M27" s="32">
        <v>0</v>
      </c>
      <c r="N27" s="32">
        <v>0</v>
      </c>
    </row>
    <row r="28" spans="2:14" ht="13.8" thickBot="1" x14ac:dyDescent="0.3">
      <c r="B28" s="93">
        <f>+EightHrs</f>
        <v>6</v>
      </c>
      <c r="C28" s="34">
        <f>+IF(B28&gt;7,7/Criteria!$E$57,B28/Criteria!$E$57)</f>
        <v>0.8571428571428571</v>
      </c>
      <c r="D28" s="35" t="s">
        <v>53</v>
      </c>
      <c r="E28" s="36">
        <f>+E21/E22</f>
        <v>833.91428571428594</v>
      </c>
      <c r="F28" s="36">
        <f>+E21/F22</f>
        <v>909.72467532467556</v>
      </c>
      <c r="G28" s="36">
        <f>+G21/G22</f>
        <v>815.91428571428594</v>
      </c>
      <c r="H28" s="36">
        <f>+G21/H22</f>
        <v>890.08831168831193</v>
      </c>
      <c r="I28" s="36">
        <f>+I21/I22</f>
        <v>647.71428571428578</v>
      </c>
      <c r="J28" s="36">
        <f>+I21/J22</f>
        <v>706.59740259740272</v>
      </c>
      <c r="K28" s="36">
        <f>+K21/K22</f>
        <v>629.71428571428578</v>
      </c>
      <c r="L28" s="36">
        <f>+K21/L22</f>
        <v>686.96103896103898</v>
      </c>
      <c r="M28" s="36">
        <v>0</v>
      </c>
      <c r="N28" s="36">
        <v>0</v>
      </c>
    </row>
    <row r="29" spans="2:14" x14ac:dyDescent="0.25">
      <c r="B29" s="79"/>
      <c r="C29" s="80"/>
      <c r="D29" s="81"/>
      <c r="E29" s="79"/>
      <c r="F29" s="79"/>
      <c r="G29" s="79"/>
      <c r="H29" s="79"/>
      <c r="I29" s="79"/>
      <c r="J29" s="79"/>
      <c r="K29" s="79"/>
      <c r="L29" s="79"/>
      <c r="M29" s="79"/>
      <c r="N29" s="79"/>
    </row>
    <row r="30" spans="2:14" ht="36" customHeight="1" x14ac:dyDescent="0.25">
      <c r="B30" s="188" t="s">
        <v>83</v>
      </c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</row>
    <row r="31" spans="2:14" ht="15.6" x14ac:dyDescent="0.3">
      <c r="B31" s="59" t="s">
        <v>42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</row>
    <row r="32" spans="2:14" ht="12" customHeight="1" thickBot="1" x14ac:dyDescent="0.3"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2:14" ht="30" customHeight="1" x14ac:dyDescent="0.4">
      <c r="B33" s="280" t="str">
        <f>+Criteria!A5</f>
        <v>80K</v>
      </c>
      <c r="C33" s="281"/>
      <c r="D33" s="282"/>
      <c r="E33" s="283" t="s">
        <v>6</v>
      </c>
      <c r="F33" s="284"/>
      <c r="G33" s="285" t="s">
        <v>9</v>
      </c>
      <c r="H33" s="285"/>
      <c r="I33" s="285" t="s">
        <v>10</v>
      </c>
      <c r="J33" s="285"/>
      <c r="K33" s="285" t="s">
        <v>0</v>
      </c>
      <c r="L33" s="285"/>
      <c r="M33" s="285" t="s">
        <v>57</v>
      </c>
      <c r="N33" s="286"/>
    </row>
    <row r="34" spans="2:14" ht="12.75" customHeight="1" x14ac:dyDescent="0.25">
      <c r="B34" s="61" t="s">
        <v>30</v>
      </c>
      <c r="C34" s="317" t="str">
        <f>+Criteria!B2</f>
        <v>EE ONLY</v>
      </c>
      <c r="D34" s="255"/>
      <c r="E34" s="256">
        <f>+Criteria!B13-(Criteria!$B$48*'6hrs CTACD'!$C41)</f>
        <v>3591.2571428571428</v>
      </c>
      <c r="F34" s="257"/>
      <c r="G34" s="258">
        <f>+Criteria!B21-(Criteria!$B$48*'6hrs CTACD'!$C41)</f>
        <v>3375.2571428571428</v>
      </c>
      <c r="H34" s="258"/>
      <c r="I34" s="258">
        <f>+Criteria!B29-(Criteria!$B$48*'6hrs CTACD'!$C41)</f>
        <v>2826.8571428571431</v>
      </c>
      <c r="J34" s="258"/>
      <c r="K34" s="258">
        <f>+Criteria!B5-(Criteria!$B$48*'6hrs CTACD'!$C41)</f>
        <v>2610.8571428571431</v>
      </c>
      <c r="L34" s="258"/>
      <c r="M34" s="258">
        <f>+Criteria!B34</f>
        <v>980.4</v>
      </c>
      <c r="N34" s="272"/>
    </row>
    <row r="35" spans="2:14" ht="12.75" customHeight="1" x14ac:dyDescent="0.25">
      <c r="B35" s="61" t="s">
        <v>30</v>
      </c>
      <c r="C35" s="317" t="str">
        <f>+Criteria!C2</f>
        <v>EE+SPOUSE</v>
      </c>
      <c r="D35" s="255"/>
      <c r="E35" s="256">
        <f>+Criteria!C13-(Criteria!$C$48*'6hrs CTACD'!$C42)</f>
        <v>6392.4</v>
      </c>
      <c r="F35" s="257"/>
      <c r="G35" s="258">
        <f>+Criteria!C21-(Criteria!$C$48*'6hrs CTACD'!$C42)</f>
        <v>6176.4</v>
      </c>
      <c r="H35" s="258"/>
      <c r="I35" s="258">
        <f>+Criteria!C29-(Criteria!$C$48*'6hrs CTACD'!$C42)</f>
        <v>5040</v>
      </c>
      <c r="J35" s="258"/>
      <c r="K35" s="258">
        <f>+Criteria!C5-(Criteria!$C$48*'6hrs CTACD'!$C42)</f>
        <v>4824</v>
      </c>
      <c r="L35" s="258"/>
      <c r="M35" s="258">
        <f>+Criteria!C34</f>
        <v>1568.4</v>
      </c>
      <c r="N35" s="272"/>
    </row>
    <row r="36" spans="2:14" ht="12.75" customHeight="1" x14ac:dyDescent="0.25">
      <c r="B36" s="61" t="s">
        <v>30</v>
      </c>
      <c r="C36" s="254" t="str">
        <f>+Criteria!E2</f>
        <v xml:space="preserve">EE+CHILDREN </v>
      </c>
      <c r="D36" s="255"/>
      <c r="E36" s="256">
        <f>+Criteria!E13-(Criteria!$E$48*'6hrs CTACD'!$C44)</f>
        <v>6371.1428571428578</v>
      </c>
      <c r="F36" s="257"/>
      <c r="G36" s="258">
        <f>+Criteria!E21-(Criteria!$E$48*'6hrs CTACD'!$C44)</f>
        <v>6155.1428571428578</v>
      </c>
      <c r="H36" s="258"/>
      <c r="I36" s="258">
        <f>+Criteria!E29-(Criteria!$E$48*'6hrs CTACD'!$C44)</f>
        <v>4901.1428571428578</v>
      </c>
      <c r="J36" s="258"/>
      <c r="K36" s="258">
        <f>+Criteria!E5-(Criteria!$E$48*'6hrs CTACD'!$C44)</f>
        <v>4685.1428571428578</v>
      </c>
      <c r="L36" s="258"/>
      <c r="M36" s="258">
        <f>+Criteria!E34</f>
        <v>1686</v>
      </c>
      <c r="N36" s="272"/>
    </row>
    <row r="37" spans="2:14" ht="12.75" customHeight="1" thickBot="1" x14ac:dyDescent="0.3">
      <c r="B37" s="61" t="s">
        <v>30</v>
      </c>
      <c r="C37" s="268" t="str">
        <f>+Criteria!F2</f>
        <v>EE + FAMILY</v>
      </c>
      <c r="D37" s="269"/>
      <c r="E37" s="270">
        <f>+Criteria!F13-(Criteria!$F$48*'6hrs CTACD'!$C44)</f>
        <v>8962.9714285714308</v>
      </c>
      <c r="F37" s="271"/>
      <c r="G37" s="258">
        <f>+Criteria!F21-(Criteria!$F$48*'6hrs CTACD'!$C44)</f>
        <v>8746.9714285714308</v>
      </c>
      <c r="H37" s="258"/>
      <c r="I37" s="258">
        <f>+Criteria!F29-(Criteria!$F$48*'6hrs CTACD'!$C44)</f>
        <v>6728.5714285714294</v>
      </c>
      <c r="J37" s="258"/>
      <c r="K37" s="258">
        <f>+Criteria!F5-(Criteria!$F$48*'6hrs CTACD'!$C44)</f>
        <v>6512.5714285714294</v>
      </c>
      <c r="L37" s="258"/>
      <c r="M37" s="258">
        <f>+Criteria!F34</f>
        <v>2450.4</v>
      </c>
      <c r="N37" s="272"/>
    </row>
    <row r="38" spans="2:14" ht="14.4" thickTop="1" thickBot="1" x14ac:dyDescent="0.3">
      <c r="B38" s="62"/>
      <c r="C38" s="318" t="s">
        <v>45</v>
      </c>
      <c r="D38" s="319"/>
      <c r="E38" s="63">
        <f>+Criteria!$B$36</f>
        <v>12</v>
      </c>
      <c r="F38" s="63">
        <f>+Criteria!$B$37</f>
        <v>11</v>
      </c>
      <c r="G38" s="63">
        <f>+Criteria!$B$36</f>
        <v>12</v>
      </c>
      <c r="H38" s="63">
        <f>+Criteria!$B$37</f>
        <v>11</v>
      </c>
      <c r="I38" s="63">
        <f>+Criteria!$B$36</f>
        <v>12</v>
      </c>
      <c r="J38" s="63">
        <f>+Criteria!$B$37</f>
        <v>11</v>
      </c>
      <c r="K38" s="63">
        <f>+Criteria!$B$36</f>
        <v>12</v>
      </c>
      <c r="L38" s="63">
        <f>+Criteria!$B$37</f>
        <v>11</v>
      </c>
      <c r="M38" s="63">
        <f>+Criteria!$B$36</f>
        <v>12</v>
      </c>
      <c r="N38" s="64">
        <f>+Criteria!$B$37</f>
        <v>11</v>
      </c>
    </row>
    <row r="39" spans="2:14" ht="14.4" thickTop="1" thickBot="1" x14ac:dyDescent="0.3">
      <c r="B39" s="65"/>
      <c r="C39" s="66"/>
      <c r="D39" s="67"/>
      <c r="E39" s="320" t="s">
        <v>29</v>
      </c>
      <c r="F39" s="321"/>
      <c r="G39" s="259" t="s">
        <v>29</v>
      </c>
      <c r="H39" s="260"/>
      <c r="I39" s="259" t="s">
        <v>29</v>
      </c>
      <c r="J39" s="260"/>
      <c r="K39" s="259" t="s">
        <v>29</v>
      </c>
      <c r="L39" s="260"/>
      <c r="M39" s="259" t="s">
        <v>29</v>
      </c>
      <c r="N39" s="261"/>
    </row>
    <row r="40" spans="2:14" x14ac:dyDescent="0.25">
      <c r="B40" s="85" t="s">
        <v>2</v>
      </c>
      <c r="C40" s="68" t="s">
        <v>23</v>
      </c>
      <c r="D40" s="69" t="s">
        <v>27</v>
      </c>
      <c r="E40" s="176" t="s">
        <v>5</v>
      </c>
      <c r="F40" s="177"/>
      <c r="G40" s="262" t="s">
        <v>5</v>
      </c>
      <c r="H40" s="262"/>
      <c r="I40" s="262" t="s">
        <v>5</v>
      </c>
      <c r="J40" s="262"/>
      <c r="K40" s="262" t="s">
        <v>5</v>
      </c>
      <c r="L40" s="262"/>
      <c r="M40" s="262" t="s">
        <v>5</v>
      </c>
      <c r="N40" s="263"/>
    </row>
    <row r="41" spans="2:14" x14ac:dyDescent="0.25">
      <c r="B41" s="86">
        <f>+EightHrs</f>
        <v>6</v>
      </c>
      <c r="C41" s="70">
        <f>+IF(B41&gt;7,7/Criteria!$E$57,B41/Criteria!$E$57)</f>
        <v>0.8571428571428571</v>
      </c>
      <c r="D41" s="71" t="s">
        <v>40</v>
      </c>
      <c r="E41" s="72">
        <f>+E34/E38</f>
        <v>299.27142857142854</v>
      </c>
      <c r="F41" s="72">
        <f>+E34/F38</f>
        <v>326.47792207792207</v>
      </c>
      <c r="G41" s="72">
        <f>+G34/G38</f>
        <v>281.27142857142854</v>
      </c>
      <c r="H41" s="72">
        <f>+G34/H38</f>
        <v>306.84155844155845</v>
      </c>
      <c r="I41" s="72">
        <f>+I34/I38</f>
        <v>235.57142857142858</v>
      </c>
      <c r="J41" s="72">
        <f>+I34/J38</f>
        <v>256.98701298701303</v>
      </c>
      <c r="K41" s="72">
        <f>+K34/K38</f>
        <v>217.57142857142858</v>
      </c>
      <c r="L41" s="72">
        <f>+K34/L38</f>
        <v>237.35064935064938</v>
      </c>
      <c r="M41" s="72">
        <v>0</v>
      </c>
      <c r="N41" s="100">
        <v>0</v>
      </c>
    </row>
    <row r="42" spans="2:14" x14ac:dyDescent="0.25">
      <c r="B42" s="86">
        <f>+EightHrs</f>
        <v>6</v>
      </c>
      <c r="C42" s="70">
        <f>+IF(B42&gt;7,7/Criteria!$E$57,B42/Criteria!$E$57)</f>
        <v>0.8571428571428571</v>
      </c>
      <c r="D42" s="71" t="s">
        <v>51</v>
      </c>
      <c r="E42" s="72">
        <f>+E35/E38</f>
        <v>532.69999999999993</v>
      </c>
      <c r="F42" s="72">
        <f>+E35/F38</f>
        <v>581.12727272727273</v>
      </c>
      <c r="G42" s="72">
        <f>+G35/G38</f>
        <v>514.69999999999993</v>
      </c>
      <c r="H42" s="72">
        <f>+G35/H38</f>
        <v>561.4909090909091</v>
      </c>
      <c r="I42" s="72">
        <f>+I35/I38</f>
        <v>420</v>
      </c>
      <c r="J42" s="72">
        <f>+I35/J38</f>
        <v>458.18181818181819</v>
      </c>
      <c r="K42" s="72">
        <f>+K35/K38</f>
        <v>402</v>
      </c>
      <c r="L42" s="72">
        <f>+K35/L38</f>
        <v>438.54545454545456</v>
      </c>
      <c r="M42" s="72">
        <v>0</v>
      </c>
      <c r="N42" s="100">
        <v>0</v>
      </c>
    </row>
    <row r="43" spans="2:14" x14ac:dyDescent="0.25">
      <c r="B43" s="86">
        <f>+EightHrs</f>
        <v>6</v>
      </c>
      <c r="C43" s="70">
        <f>+IF(B43&gt;7,7/Criteria!$E$57,B43/Criteria!$E$57)</f>
        <v>0.8571428571428571</v>
      </c>
      <c r="D43" s="71" t="s">
        <v>49</v>
      </c>
      <c r="E43" s="72">
        <f>+E36/E38</f>
        <v>530.92857142857144</v>
      </c>
      <c r="F43" s="72">
        <f>+E36/F38</f>
        <v>579.19480519480521</v>
      </c>
      <c r="G43" s="72">
        <f>+G36/G38</f>
        <v>512.92857142857144</v>
      </c>
      <c r="H43" s="72">
        <f>+G36/H38</f>
        <v>559.55844155844159</v>
      </c>
      <c r="I43" s="72">
        <f>+I36/I38</f>
        <v>408.4285714285715</v>
      </c>
      <c r="J43" s="72">
        <f>+I36/J38</f>
        <v>445.55844155844164</v>
      </c>
      <c r="K43" s="72">
        <f>+K36/K38</f>
        <v>390.4285714285715</v>
      </c>
      <c r="L43" s="72">
        <f>+K36/L38</f>
        <v>425.92207792207796</v>
      </c>
      <c r="M43" s="72">
        <v>0</v>
      </c>
      <c r="N43" s="100">
        <v>0</v>
      </c>
    </row>
    <row r="44" spans="2:14" ht="13.8" thickBot="1" x14ac:dyDescent="0.3">
      <c r="B44" s="87">
        <f>+EightHrs</f>
        <v>6</v>
      </c>
      <c r="C44" s="73">
        <f>+IF(B44&gt;7,7/Criteria!$E$57,B44/Criteria!$E$57)</f>
        <v>0.8571428571428571</v>
      </c>
      <c r="D44" s="74" t="s">
        <v>53</v>
      </c>
      <c r="E44" s="75">
        <f>+E37/E38</f>
        <v>746.91428571428594</v>
      </c>
      <c r="F44" s="75">
        <f>+E37/F38</f>
        <v>814.81558441558457</v>
      </c>
      <c r="G44" s="75">
        <f>+G37/G38</f>
        <v>728.91428571428594</v>
      </c>
      <c r="H44" s="75">
        <f>+G37/H38</f>
        <v>795.17922077922094</v>
      </c>
      <c r="I44" s="75">
        <f>+I37/I38</f>
        <v>560.71428571428578</v>
      </c>
      <c r="J44" s="75">
        <f>+I37/J38</f>
        <v>611.68831168831173</v>
      </c>
      <c r="K44" s="75">
        <f>+K37/K38</f>
        <v>542.71428571428578</v>
      </c>
      <c r="L44" s="75">
        <f>+K37/L38</f>
        <v>592.0519480519481</v>
      </c>
      <c r="M44" s="75">
        <v>0</v>
      </c>
      <c r="N44" s="101">
        <v>0</v>
      </c>
    </row>
    <row r="45" spans="2:14" ht="12" customHeight="1" thickBot="1" x14ac:dyDescent="0.3">
      <c r="B45" s="9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10"/>
    </row>
    <row r="46" spans="2:14" ht="36.75" customHeight="1" x14ac:dyDescent="0.4">
      <c r="B46" s="308" t="str">
        <f>+Criteria!A6</f>
        <v>80M</v>
      </c>
      <c r="C46" s="309"/>
      <c r="D46" s="310"/>
      <c r="E46" s="311" t="s">
        <v>6</v>
      </c>
      <c r="F46" s="312"/>
      <c r="G46" s="313" t="s">
        <v>9</v>
      </c>
      <c r="H46" s="313"/>
      <c r="I46" s="313" t="s">
        <v>10</v>
      </c>
      <c r="J46" s="313"/>
      <c r="K46" s="313" t="s">
        <v>0</v>
      </c>
      <c r="L46" s="313"/>
      <c r="M46" s="313" t="s">
        <v>57</v>
      </c>
      <c r="N46" s="314"/>
    </row>
    <row r="47" spans="2:14" ht="12.75" customHeight="1" x14ac:dyDescent="0.25">
      <c r="B47" s="38" t="s">
        <v>30</v>
      </c>
      <c r="C47" s="238" t="str">
        <f>+Criteria!B2</f>
        <v>EE ONLY</v>
      </c>
      <c r="D47" s="239"/>
      <c r="E47" s="240">
        <f>+Criteria!B14-(Criteria!$B$48*'6hrs CTACD'!$C54)</f>
        <v>2979.2571428571428</v>
      </c>
      <c r="F47" s="241"/>
      <c r="G47" s="242">
        <f>+Criteria!B22-(Criteria!$B$48*'6hrs CTACD'!$C54)</f>
        <v>2763.2571428571428</v>
      </c>
      <c r="H47" s="242"/>
      <c r="I47" s="242">
        <f>+Criteria!B30-(Criteria!$B$48*'6hrs CTACD'!$C54)</f>
        <v>2214.8571428571431</v>
      </c>
      <c r="J47" s="242"/>
      <c r="K47" s="242">
        <f>+Criteria!B6-(Criteria!$B$48*'6hrs CTACD'!$C54)</f>
        <v>1998.8571428571431</v>
      </c>
      <c r="L47" s="242"/>
      <c r="M47" s="242">
        <f>+Criteria!B34</f>
        <v>980.4</v>
      </c>
      <c r="N47" s="243"/>
    </row>
    <row r="48" spans="2:14" ht="12.75" customHeight="1" x14ac:dyDescent="0.25">
      <c r="B48" s="38" t="s">
        <v>30</v>
      </c>
      <c r="C48" s="238" t="str">
        <f>+Criteria!C2</f>
        <v>EE+SPOUSE</v>
      </c>
      <c r="D48" s="239"/>
      <c r="E48" s="240">
        <f>+Criteria!C14-(Criteria!$C$48*'6hrs CTACD'!$C54)</f>
        <v>5168.3999999999996</v>
      </c>
      <c r="F48" s="241"/>
      <c r="G48" s="242">
        <f>+Criteria!C22-(Criteria!$C$48*'6hrs CTACD'!$C54)</f>
        <v>4952.3999999999996</v>
      </c>
      <c r="H48" s="242"/>
      <c r="I48" s="242">
        <f>+Criteria!C30-(Criteria!$C$48*'6hrs CTACD'!$C54)</f>
        <v>3816</v>
      </c>
      <c r="J48" s="242"/>
      <c r="K48" s="242">
        <f>+Criteria!C6-(Criteria!$C$48*'6hrs CTACD'!$C54)</f>
        <v>3600</v>
      </c>
      <c r="L48" s="242"/>
      <c r="M48" s="242">
        <f>+Criteria!C34</f>
        <v>1568.4</v>
      </c>
      <c r="N48" s="243"/>
    </row>
    <row r="49" spans="2:18" ht="12.75" customHeight="1" x14ac:dyDescent="0.25">
      <c r="B49" s="38" t="s">
        <v>30</v>
      </c>
      <c r="C49" s="238" t="str">
        <f>+Criteria!E2</f>
        <v xml:space="preserve">EE+CHILDREN </v>
      </c>
      <c r="D49" s="239"/>
      <c r="E49" s="240">
        <f>+Criteria!E14-(Criteria!$E$48*'6hrs CTACD'!$C57)</f>
        <v>5279.1428571428578</v>
      </c>
      <c r="F49" s="241"/>
      <c r="G49" s="242">
        <f>+Criteria!E22-(Criteria!$E$48*'6hrs CTACD'!$C57)</f>
        <v>5063.1428571428578</v>
      </c>
      <c r="H49" s="242"/>
      <c r="I49" s="242">
        <f>IF(+Criteria!E30-(Criteria!$E$48*'6hrs CTACD'!$C56)&lt;0,0,+Criteria!E30-(Criteria!$E$48*'6hrs CTACD'!$C56))</f>
        <v>3809.1428571428578</v>
      </c>
      <c r="J49" s="242"/>
      <c r="K49" s="242">
        <f>IF(+Criteria!E6-(Criteria!$E$48*'6hrs CTACD'!$C56)&lt;0,0,+Criteria!E6-(Criteria!$E$48*'6hrs CTACD'!$C56))</f>
        <v>3593.1428571428578</v>
      </c>
      <c r="L49" s="242"/>
      <c r="M49" s="242">
        <f>+Criteria!E34</f>
        <v>1686</v>
      </c>
      <c r="N49" s="243"/>
    </row>
    <row r="50" spans="2:18" ht="12.75" customHeight="1" thickBot="1" x14ac:dyDescent="0.3">
      <c r="B50" s="38" t="s">
        <v>30</v>
      </c>
      <c r="C50" s="275" t="str">
        <f>+Criteria!F2</f>
        <v>EE + FAMILY</v>
      </c>
      <c r="D50" s="276"/>
      <c r="E50" s="277">
        <f>+Criteria!F14-(Criteria!$F$48*'6hrs CTACD'!$C57)</f>
        <v>7258.9714285714308</v>
      </c>
      <c r="F50" s="278"/>
      <c r="G50" s="242">
        <f>+Criteria!F22-(Criteria!$F$48*'6hrs CTACD'!$C57)</f>
        <v>7042.9714285714308</v>
      </c>
      <c r="H50" s="242"/>
      <c r="I50" s="356">
        <f>IF(+Criteria!F30-(Criteria!$F$48*'6hrs CTACD'!$C57)&lt;0,0,+Criteria!F30-(Criteria!$F$48*'6hrs CTACD'!$C57))</f>
        <v>5024.5714285714294</v>
      </c>
      <c r="J50" s="356"/>
      <c r="K50" s="356">
        <f>IF(+Criteria!F6-(Criteria!$F$48*'6hrs CTACD'!$C57)&lt;0,0,+Criteria!F6-(Criteria!$F$48*'6hrs CTACD'!$C57))</f>
        <v>4808.5714285714294</v>
      </c>
      <c r="L50" s="356"/>
      <c r="M50" s="242">
        <f>+Criteria!F34</f>
        <v>2450.4</v>
      </c>
      <c r="N50" s="243"/>
    </row>
    <row r="51" spans="2:18" ht="14.4" thickTop="1" thickBot="1" x14ac:dyDescent="0.3">
      <c r="B51" s="39"/>
      <c r="C51" s="273" t="s">
        <v>45</v>
      </c>
      <c r="D51" s="274"/>
      <c r="E51" s="40">
        <f>+Criteria!$B$36</f>
        <v>12</v>
      </c>
      <c r="F51" s="40">
        <f>+Criteria!$B$37</f>
        <v>11</v>
      </c>
      <c r="G51" s="40">
        <f>+Criteria!$B$36</f>
        <v>12</v>
      </c>
      <c r="H51" s="40">
        <f>+Criteria!$B$37</f>
        <v>11</v>
      </c>
      <c r="I51" s="122">
        <f>+Criteria!$B$36</f>
        <v>12</v>
      </c>
      <c r="J51" s="122">
        <f>+Criteria!$B$37</f>
        <v>11</v>
      </c>
      <c r="K51" s="40">
        <f>+Criteria!$B$36</f>
        <v>12</v>
      </c>
      <c r="L51" s="40">
        <f>+Criteria!$B$37</f>
        <v>11</v>
      </c>
      <c r="M51" s="40">
        <f>+Criteria!$B$36</f>
        <v>12</v>
      </c>
      <c r="N51" s="41">
        <f>+Criteria!$B$37</f>
        <v>11</v>
      </c>
    </row>
    <row r="52" spans="2:18" ht="14.4" thickTop="1" thickBot="1" x14ac:dyDescent="0.3">
      <c r="B52" s="42"/>
      <c r="C52" s="43"/>
      <c r="D52" s="44"/>
      <c r="E52" s="292" t="s">
        <v>29</v>
      </c>
      <c r="F52" s="293"/>
      <c r="G52" s="294" t="s">
        <v>29</v>
      </c>
      <c r="H52" s="295"/>
      <c r="I52" s="294" t="s">
        <v>29</v>
      </c>
      <c r="J52" s="295"/>
      <c r="K52" s="294" t="s">
        <v>29</v>
      </c>
      <c r="L52" s="295"/>
      <c r="M52" s="294" t="s">
        <v>29</v>
      </c>
      <c r="N52" s="296"/>
    </row>
    <row r="53" spans="2:18" x14ac:dyDescent="0.25">
      <c r="B53" s="88" t="s">
        <v>2</v>
      </c>
      <c r="C53" s="45" t="s">
        <v>23</v>
      </c>
      <c r="D53" s="46" t="s">
        <v>27</v>
      </c>
      <c r="E53" s="297" t="s">
        <v>5</v>
      </c>
      <c r="F53" s="298"/>
      <c r="G53" s="299" t="s">
        <v>5</v>
      </c>
      <c r="H53" s="299"/>
      <c r="I53" s="299" t="s">
        <v>5</v>
      </c>
      <c r="J53" s="299"/>
      <c r="K53" s="299" t="s">
        <v>5</v>
      </c>
      <c r="L53" s="299"/>
      <c r="M53" s="299" t="s">
        <v>5</v>
      </c>
      <c r="N53" s="300"/>
    </row>
    <row r="54" spans="2:18" x14ac:dyDescent="0.25">
      <c r="B54" s="89">
        <f>+EightHrs</f>
        <v>6</v>
      </c>
      <c r="C54" s="55">
        <f>+IF(B54&gt;7,7/Criteria!$E$57,B54/Criteria!$E$57)</f>
        <v>0.8571428571428571</v>
      </c>
      <c r="D54" s="47" t="s">
        <v>40</v>
      </c>
      <c r="E54" s="48">
        <f>+E47/E51</f>
        <v>248.27142857142857</v>
      </c>
      <c r="F54" s="48">
        <f>+E47/F51</f>
        <v>270.84155844155845</v>
      </c>
      <c r="G54" s="48">
        <f>+G47/G51</f>
        <v>230.27142857142857</v>
      </c>
      <c r="H54" s="48">
        <f>+G47/H51</f>
        <v>251.20519480519479</v>
      </c>
      <c r="I54" s="48">
        <f>+I47/I51</f>
        <v>184.57142857142858</v>
      </c>
      <c r="J54" s="48">
        <f>+I47/J51</f>
        <v>201.35064935064938</v>
      </c>
      <c r="K54" s="48">
        <f>+K47/K51</f>
        <v>166.57142857142858</v>
      </c>
      <c r="L54" s="48">
        <f>+K47/L51</f>
        <v>181.71428571428575</v>
      </c>
      <c r="M54" s="48">
        <v>0</v>
      </c>
      <c r="N54" s="49">
        <v>0</v>
      </c>
      <c r="O54" s="98" t="s">
        <v>46</v>
      </c>
    </row>
    <row r="55" spans="2:18" x14ac:dyDescent="0.25">
      <c r="B55" s="89">
        <f>+EightHrs</f>
        <v>6</v>
      </c>
      <c r="C55" s="55">
        <f>+IF(B55&gt;7,7/Criteria!$E$57,B55/Criteria!$E$57)</f>
        <v>0.8571428571428571</v>
      </c>
      <c r="D55" s="47" t="s">
        <v>51</v>
      </c>
      <c r="E55" s="48">
        <f>+E48/E51</f>
        <v>430.7</v>
      </c>
      <c r="F55" s="48">
        <f>+E48/F51</f>
        <v>469.85454545454542</v>
      </c>
      <c r="G55" s="48">
        <f>+G48/G51</f>
        <v>412.7</v>
      </c>
      <c r="H55" s="48">
        <f>+G48/H51</f>
        <v>450.21818181818179</v>
      </c>
      <c r="I55" s="48">
        <f>+I48/I51</f>
        <v>318</v>
      </c>
      <c r="J55" s="48">
        <f>+I48/J51</f>
        <v>346.90909090909093</v>
      </c>
      <c r="K55" s="48">
        <f>+K48/K51</f>
        <v>300</v>
      </c>
      <c r="L55" s="48">
        <f>+K48/L51</f>
        <v>327.27272727272725</v>
      </c>
      <c r="M55" s="48">
        <v>0</v>
      </c>
      <c r="N55" s="49">
        <v>0</v>
      </c>
      <c r="O55" s="98" t="s">
        <v>46</v>
      </c>
    </row>
    <row r="56" spans="2:18" x14ac:dyDescent="0.25">
      <c r="B56" s="89">
        <f>+EightHrs</f>
        <v>6</v>
      </c>
      <c r="C56" s="55">
        <f>+IF(B56&gt;7,7/Criteria!$E$57,B56/Criteria!$E$57)</f>
        <v>0.8571428571428571</v>
      </c>
      <c r="D56" s="47" t="s">
        <v>49</v>
      </c>
      <c r="E56" s="48">
        <f>+E49/E51</f>
        <v>439.9285714285715</v>
      </c>
      <c r="F56" s="48">
        <f>+E49/F51</f>
        <v>479.92207792207796</v>
      </c>
      <c r="G56" s="48">
        <f>+G49/G51</f>
        <v>421.9285714285715</v>
      </c>
      <c r="H56" s="48">
        <f>+G49/H51</f>
        <v>460.28571428571433</v>
      </c>
      <c r="I56" s="48">
        <f t="shared" ref="I56" si="0">+I49/I51</f>
        <v>317.4285714285715</v>
      </c>
      <c r="J56" s="48">
        <f t="shared" ref="J56" si="1">+I49/J51</f>
        <v>346.28571428571433</v>
      </c>
      <c r="K56" s="48">
        <f t="shared" ref="K56" si="2">+K49/K51</f>
        <v>299.4285714285715</v>
      </c>
      <c r="L56" s="48">
        <f t="shared" ref="L56" si="3">+K49/L51</f>
        <v>326.64935064935071</v>
      </c>
      <c r="M56" s="48">
        <v>0</v>
      </c>
      <c r="N56" s="49">
        <v>0</v>
      </c>
      <c r="O56" s="98" t="s">
        <v>46</v>
      </c>
    </row>
    <row r="57" spans="2:18" ht="13.8" thickBot="1" x14ac:dyDescent="0.3">
      <c r="B57" s="90">
        <f>+EightHrs</f>
        <v>6</v>
      </c>
      <c r="C57" s="50">
        <f>+IF(B57&gt;7,7/Criteria!$E$57,B57/Criteria!$E$57)</f>
        <v>0.8571428571428571</v>
      </c>
      <c r="D57" s="51" t="s">
        <v>53</v>
      </c>
      <c r="E57" s="52">
        <f>+E50/E51</f>
        <v>604.91428571428594</v>
      </c>
      <c r="F57" s="52">
        <f>+E50/F51</f>
        <v>659.90649350649369</v>
      </c>
      <c r="G57" s="52">
        <f>+G50/G51</f>
        <v>586.91428571428594</v>
      </c>
      <c r="H57" s="52">
        <f>+G50/H51</f>
        <v>640.27012987013006</v>
      </c>
      <c r="I57" s="52">
        <f t="shared" ref="I57" si="4">+I50/I51</f>
        <v>418.71428571428578</v>
      </c>
      <c r="J57" s="52">
        <f t="shared" ref="J57" si="5">+I50/J51</f>
        <v>456.77922077922085</v>
      </c>
      <c r="K57" s="52">
        <f t="shared" ref="K57" si="6">+K50/K51</f>
        <v>400.71428571428578</v>
      </c>
      <c r="L57" s="52">
        <f t="shared" ref="L57" si="7">+K50/L51</f>
        <v>437.14285714285722</v>
      </c>
      <c r="M57" s="52">
        <v>0</v>
      </c>
      <c r="N57" s="53">
        <v>0</v>
      </c>
      <c r="O57" s="99" t="s">
        <v>46</v>
      </c>
    </row>
    <row r="58" spans="2:18" x14ac:dyDescent="0.25">
      <c r="B58" s="79"/>
      <c r="C58" s="80"/>
      <c r="D58" s="81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8"/>
    </row>
    <row r="59" spans="2:18" ht="36" customHeight="1" x14ac:dyDescent="0.25">
      <c r="B59" s="188" t="s">
        <v>83</v>
      </c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78"/>
    </row>
    <row r="60" spans="2:18" ht="15.6" x14ac:dyDescent="0.3">
      <c r="B60" s="59" t="s">
        <v>42</v>
      </c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2:18" ht="13.8" thickBot="1" x14ac:dyDescent="0.3">
      <c r="B61" s="79"/>
      <c r="C61" s="80"/>
      <c r="D61" s="81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8"/>
    </row>
    <row r="62" spans="2:18" ht="33" customHeight="1" x14ac:dyDescent="0.4">
      <c r="B62" s="301" t="str">
        <f>+Criteria!A7</f>
        <v>HSA-A</v>
      </c>
      <c r="C62" s="302"/>
      <c r="D62" s="303"/>
      <c r="E62" s="304" t="s">
        <v>6</v>
      </c>
      <c r="F62" s="305"/>
      <c r="G62" s="306" t="s">
        <v>9</v>
      </c>
      <c r="H62" s="306"/>
      <c r="I62" s="306" t="s">
        <v>10</v>
      </c>
      <c r="J62" s="306"/>
      <c r="K62" s="306" t="s">
        <v>0</v>
      </c>
      <c r="L62" s="306"/>
      <c r="M62" s="306" t="s">
        <v>57</v>
      </c>
      <c r="N62" s="307"/>
      <c r="O62" s="78"/>
    </row>
    <row r="63" spans="2:18" x14ac:dyDescent="0.25">
      <c r="B63" s="127" t="s">
        <v>30</v>
      </c>
      <c r="C63" s="236" t="str">
        <f>+Criteria!B2</f>
        <v>EE ONLY</v>
      </c>
      <c r="D63" s="237"/>
      <c r="E63" s="234">
        <f>+Criteria!B15-(Criteria!$B$48*'6hrs CTACD'!$C70)</f>
        <v>3291.2571428571428</v>
      </c>
      <c r="F63" s="235"/>
      <c r="G63" s="225">
        <f>+Criteria!B23-(Criteria!$B$48*'6hrs CTACD'!$C70)</f>
        <v>3075.2571428571428</v>
      </c>
      <c r="H63" s="225"/>
      <c r="I63" s="225">
        <f>+Criteria!B31-(Criteria!$B$48*'6hrs CTACD'!$C70)</f>
        <v>2526.8571428571431</v>
      </c>
      <c r="J63" s="225"/>
      <c r="K63" s="225">
        <f>+Criteria!B7-(Criteria!$B$48*'6hrs CTACD'!$C70)</f>
        <v>2310.8571428571431</v>
      </c>
      <c r="L63" s="225"/>
      <c r="M63" s="225">
        <f>+Criteria!B34</f>
        <v>980.4</v>
      </c>
      <c r="N63" s="226"/>
      <c r="O63" s="78"/>
    </row>
    <row r="64" spans="2:18" x14ac:dyDescent="0.25">
      <c r="B64" s="127" t="s">
        <v>30</v>
      </c>
      <c r="C64" s="236" t="str">
        <f>+Criteria!C2</f>
        <v>EE+SPOUSE</v>
      </c>
      <c r="D64" s="237"/>
      <c r="E64" s="234">
        <f>+Criteria!C15-(Criteria!$C$48*'6hrs CTACD'!$C70)</f>
        <v>5816.4</v>
      </c>
      <c r="F64" s="235"/>
      <c r="G64" s="225">
        <f>+Criteria!C23-(Criteria!$C$48*'6hrs CTACD'!$C70)</f>
        <v>5600.4</v>
      </c>
      <c r="H64" s="225"/>
      <c r="I64" s="225">
        <f>+Criteria!C31-(Criteria!$C$48*'6hrs CTACD'!$C70)</f>
        <v>4464</v>
      </c>
      <c r="J64" s="225"/>
      <c r="K64" s="225">
        <f>+Criteria!C7-(Criteria!$C$48*'6hrs CTACD'!$C70)</f>
        <v>4248</v>
      </c>
      <c r="L64" s="225"/>
      <c r="M64" s="225">
        <f>+Criteria!C34</f>
        <v>1568.4</v>
      </c>
      <c r="N64" s="226"/>
      <c r="O64" s="78"/>
    </row>
    <row r="65" spans="2:15" x14ac:dyDescent="0.25">
      <c r="B65" s="127" t="s">
        <v>30</v>
      </c>
      <c r="C65" s="236" t="str">
        <f>+Criteria!E2</f>
        <v xml:space="preserve">EE+CHILDREN </v>
      </c>
      <c r="D65" s="237"/>
      <c r="E65" s="234">
        <f>+Criteria!E15-(Criteria!$E$48*'6hrs CTACD'!$C73)</f>
        <v>5843.1428571428578</v>
      </c>
      <c r="F65" s="235"/>
      <c r="G65" s="225">
        <f>+Criteria!E23-(Criteria!$E$48*'6hrs CTACD'!$C73)</f>
        <v>5627.1428571428578</v>
      </c>
      <c r="H65" s="225"/>
      <c r="I65" s="225">
        <f>IF(+Criteria!E31-(Criteria!$E$48*'6hrs CTACD'!$C72)&lt;0,0,+Criteria!E31-(Criteria!$E$48*'6hrs CTACD'!$C72))</f>
        <v>4373.1428571428578</v>
      </c>
      <c r="J65" s="225"/>
      <c r="K65" s="225">
        <f>IF(+Criteria!E7-(Criteria!$E$48*'6hrs CTACD'!$C72)&lt;0,0,+Criteria!E7-(Criteria!$E$48*'6hrs CTACD'!$C72))</f>
        <v>4157.1428571428578</v>
      </c>
      <c r="L65" s="225"/>
      <c r="M65" s="225">
        <f>+Criteria!E34</f>
        <v>1686</v>
      </c>
      <c r="N65" s="226"/>
      <c r="O65" s="78"/>
    </row>
    <row r="66" spans="2:15" ht="13.8" thickBot="1" x14ac:dyDescent="0.3">
      <c r="B66" s="127" t="s">
        <v>30</v>
      </c>
      <c r="C66" s="221" t="str">
        <f>+Criteria!F2</f>
        <v>EE + FAMILY</v>
      </c>
      <c r="D66" s="222"/>
      <c r="E66" s="223">
        <f>+Criteria!F15-(Criteria!$F$48*'6hrs CTACD'!$C73)</f>
        <v>8146.9714285714308</v>
      </c>
      <c r="F66" s="224"/>
      <c r="G66" s="225">
        <f>+Criteria!F23-(Criteria!$F$48*'6hrs CTACD'!$C73)</f>
        <v>7930.9714285714308</v>
      </c>
      <c r="H66" s="225"/>
      <c r="I66" s="352">
        <f>IF(+Criteria!F31-(Criteria!$F$48*'6hrs CTACD'!$C73)&lt;0,0,+Criteria!F31-(Criteria!$F$48*'6hrs CTACD'!$C73))</f>
        <v>5912.5714285714294</v>
      </c>
      <c r="J66" s="352"/>
      <c r="K66" s="352">
        <f>IF(+Criteria!F7-(Criteria!$F$48*'6hrs CTACD'!$C73)&lt;0,0,+Criteria!F7-(Criteria!$F$48*'6hrs CTACD'!$C73))</f>
        <v>5696.5714285714294</v>
      </c>
      <c r="L66" s="352"/>
      <c r="M66" s="225">
        <f>+Criteria!F34</f>
        <v>2450.4</v>
      </c>
      <c r="N66" s="226"/>
      <c r="O66" s="78"/>
    </row>
    <row r="67" spans="2:15" ht="14.4" thickTop="1" thickBot="1" x14ac:dyDescent="0.3">
      <c r="B67" s="128"/>
      <c r="C67" s="227" t="s">
        <v>45</v>
      </c>
      <c r="D67" s="228"/>
      <c r="E67" s="129">
        <f>+Criteria!$B$36</f>
        <v>12</v>
      </c>
      <c r="F67" s="129">
        <f>+Criteria!$B$37</f>
        <v>11</v>
      </c>
      <c r="G67" s="129">
        <f>+Criteria!$B$36</f>
        <v>12</v>
      </c>
      <c r="H67" s="129">
        <f>+Criteria!$B$37</f>
        <v>11</v>
      </c>
      <c r="I67" s="147">
        <f>+Criteria!$B$36</f>
        <v>12</v>
      </c>
      <c r="J67" s="147">
        <f>+Criteria!$B$37</f>
        <v>11</v>
      </c>
      <c r="K67" s="129">
        <f>+Criteria!$B$36</f>
        <v>12</v>
      </c>
      <c r="L67" s="129">
        <f>+Criteria!$B$37</f>
        <v>11</v>
      </c>
      <c r="M67" s="129">
        <f>+Criteria!$B$36</f>
        <v>12</v>
      </c>
      <c r="N67" s="130">
        <f>+Criteria!$B$37</f>
        <v>11</v>
      </c>
      <c r="O67" s="78"/>
    </row>
    <row r="68" spans="2:15" ht="14.4" thickTop="1" thickBot="1" x14ac:dyDescent="0.3">
      <c r="B68" s="131"/>
      <c r="C68" s="132"/>
      <c r="D68" s="133"/>
      <c r="E68" s="229" t="s">
        <v>29</v>
      </c>
      <c r="F68" s="230"/>
      <c r="G68" s="231" t="s">
        <v>29</v>
      </c>
      <c r="H68" s="232"/>
      <c r="I68" s="231" t="s">
        <v>29</v>
      </c>
      <c r="J68" s="232"/>
      <c r="K68" s="231" t="s">
        <v>29</v>
      </c>
      <c r="L68" s="232"/>
      <c r="M68" s="231" t="s">
        <v>29</v>
      </c>
      <c r="N68" s="233"/>
      <c r="O68" s="78"/>
    </row>
    <row r="69" spans="2:15" x14ac:dyDescent="0.25">
      <c r="B69" s="134" t="s">
        <v>2</v>
      </c>
      <c r="C69" s="135" t="s">
        <v>23</v>
      </c>
      <c r="D69" s="136" t="s">
        <v>27</v>
      </c>
      <c r="E69" s="210" t="s">
        <v>5</v>
      </c>
      <c r="F69" s="211"/>
      <c r="G69" s="212" t="s">
        <v>5</v>
      </c>
      <c r="H69" s="212"/>
      <c r="I69" s="212" t="s">
        <v>5</v>
      </c>
      <c r="J69" s="212"/>
      <c r="K69" s="212" t="s">
        <v>5</v>
      </c>
      <c r="L69" s="212"/>
      <c r="M69" s="212" t="s">
        <v>5</v>
      </c>
      <c r="N69" s="213"/>
      <c r="O69" s="78"/>
    </row>
    <row r="70" spans="2:15" x14ac:dyDescent="0.25">
      <c r="B70" s="137">
        <f>+EightHrs</f>
        <v>6</v>
      </c>
      <c r="C70" s="138">
        <f>+IF(B70&gt;7,7/Criteria!$E$57,B70/Criteria!$E$57)</f>
        <v>0.8571428571428571</v>
      </c>
      <c r="D70" s="139" t="s">
        <v>40</v>
      </c>
      <c r="E70" s="140">
        <f>+E63/E67</f>
        <v>274.27142857142854</v>
      </c>
      <c r="F70" s="140">
        <f>+E63/F67</f>
        <v>299.20519480519482</v>
      </c>
      <c r="G70" s="140">
        <f>+G63/G67</f>
        <v>256.27142857142854</v>
      </c>
      <c r="H70" s="140">
        <f>+G63/H67</f>
        <v>279.56883116883114</v>
      </c>
      <c r="I70" s="140">
        <f>+I63/I67</f>
        <v>210.57142857142858</v>
      </c>
      <c r="J70" s="140">
        <f>+I63/J67</f>
        <v>229.71428571428575</v>
      </c>
      <c r="K70" s="140">
        <f>+K63/K67</f>
        <v>192.57142857142858</v>
      </c>
      <c r="L70" s="140">
        <f>+K63/L67</f>
        <v>210.0779220779221</v>
      </c>
      <c r="M70" s="140">
        <v>0</v>
      </c>
      <c r="N70" s="141">
        <v>0</v>
      </c>
      <c r="O70" s="78"/>
    </row>
    <row r="71" spans="2:15" x14ac:dyDescent="0.25">
      <c r="B71" s="137">
        <f>+EightHrs</f>
        <v>6</v>
      </c>
      <c r="C71" s="138">
        <f>+IF(B71&gt;7,7/Criteria!$E$57,B71/Criteria!$E$57)</f>
        <v>0.8571428571428571</v>
      </c>
      <c r="D71" s="139" t="s">
        <v>51</v>
      </c>
      <c r="E71" s="140">
        <f>+E64/E67</f>
        <v>484.7</v>
      </c>
      <c r="F71" s="140">
        <f>+E64/F67</f>
        <v>528.76363636363635</v>
      </c>
      <c r="G71" s="140">
        <f>+G64/G67</f>
        <v>466.7</v>
      </c>
      <c r="H71" s="140">
        <f>+G64/H67</f>
        <v>509.12727272727267</v>
      </c>
      <c r="I71" s="140">
        <f>+I64/I67</f>
        <v>372</v>
      </c>
      <c r="J71" s="140">
        <f>+I64/J67</f>
        <v>405.81818181818181</v>
      </c>
      <c r="K71" s="140">
        <f>+K64/K67</f>
        <v>354</v>
      </c>
      <c r="L71" s="140">
        <f>+K64/L67</f>
        <v>386.18181818181819</v>
      </c>
      <c r="M71" s="140">
        <v>0</v>
      </c>
      <c r="N71" s="141">
        <v>0</v>
      </c>
      <c r="O71" s="78"/>
    </row>
    <row r="72" spans="2:15" x14ac:dyDescent="0.25">
      <c r="B72" s="137">
        <f>+EightHrs</f>
        <v>6</v>
      </c>
      <c r="C72" s="138">
        <f>+IF(B72&gt;7,7/Criteria!$E$57,B72/Criteria!$E$57)</f>
        <v>0.8571428571428571</v>
      </c>
      <c r="D72" s="139" t="s">
        <v>49</v>
      </c>
      <c r="E72" s="140">
        <f>+E65/E67</f>
        <v>486.9285714285715</v>
      </c>
      <c r="F72" s="140">
        <f>+E65/F67</f>
        <v>531.19480519480521</v>
      </c>
      <c r="G72" s="140">
        <f>+G65/G67</f>
        <v>468.9285714285715</v>
      </c>
      <c r="H72" s="140">
        <f>+G65/H67</f>
        <v>511.55844155844164</v>
      </c>
      <c r="I72" s="140">
        <f t="shared" ref="I72" si="8">+I65/I67</f>
        <v>364.4285714285715</v>
      </c>
      <c r="J72" s="140">
        <f t="shared" ref="J72" si="9">+I65/J67</f>
        <v>397.55844155844164</v>
      </c>
      <c r="K72" s="140">
        <f t="shared" ref="K72" si="10">+K65/K67</f>
        <v>346.4285714285715</v>
      </c>
      <c r="L72" s="140">
        <f t="shared" ref="L72" si="11">+K65/L67</f>
        <v>377.92207792207796</v>
      </c>
      <c r="M72" s="140">
        <v>0</v>
      </c>
      <c r="N72" s="141">
        <v>0</v>
      </c>
      <c r="O72" s="78"/>
    </row>
    <row r="73" spans="2:15" ht="13.8" thickBot="1" x14ac:dyDescent="0.3">
      <c r="B73" s="142">
        <f>+EightHrs</f>
        <v>6</v>
      </c>
      <c r="C73" s="143">
        <f>+IF(B73&gt;7,7/Criteria!$E$57,B73/Criteria!$E$57)</f>
        <v>0.8571428571428571</v>
      </c>
      <c r="D73" s="144" t="s">
        <v>53</v>
      </c>
      <c r="E73" s="145">
        <f>+E66/E67</f>
        <v>678.91428571428594</v>
      </c>
      <c r="F73" s="145">
        <f>+E66/F67</f>
        <v>740.63376623376644</v>
      </c>
      <c r="G73" s="145">
        <f>+G66/G67</f>
        <v>660.91428571428594</v>
      </c>
      <c r="H73" s="145">
        <f>+G66/H67</f>
        <v>720.99740259740281</v>
      </c>
      <c r="I73" s="145">
        <f t="shared" ref="I73" si="12">+I66/I67</f>
        <v>492.71428571428578</v>
      </c>
      <c r="J73" s="145">
        <f t="shared" ref="J73" si="13">+I66/J67</f>
        <v>537.5064935064936</v>
      </c>
      <c r="K73" s="145">
        <f t="shared" ref="K73" si="14">+K66/K67</f>
        <v>474.71428571428578</v>
      </c>
      <c r="L73" s="145">
        <f t="shared" ref="L73" si="15">+K66/L67</f>
        <v>517.87012987012997</v>
      </c>
      <c r="M73" s="145">
        <v>0</v>
      </c>
      <c r="N73" s="146">
        <v>0</v>
      </c>
      <c r="O73" s="78"/>
    </row>
    <row r="74" spans="2:15" x14ac:dyDescent="0.25">
      <c r="B74" s="79"/>
      <c r="C74" s="80"/>
      <c r="D74" s="81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8"/>
    </row>
    <row r="75" spans="2:15" ht="13.8" thickBot="1" x14ac:dyDescent="0.3">
      <c r="B75" s="79"/>
      <c r="C75" s="80"/>
      <c r="D75" s="81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8"/>
    </row>
    <row r="76" spans="2:15" ht="33" customHeight="1" x14ac:dyDescent="0.4">
      <c r="B76" s="214" t="str">
        <f>+Criteria!A8</f>
        <v>HSA-B</v>
      </c>
      <c r="C76" s="215"/>
      <c r="D76" s="216"/>
      <c r="E76" s="217" t="s">
        <v>6</v>
      </c>
      <c r="F76" s="218"/>
      <c r="G76" s="219" t="s">
        <v>9</v>
      </c>
      <c r="H76" s="219"/>
      <c r="I76" s="219" t="s">
        <v>10</v>
      </c>
      <c r="J76" s="219"/>
      <c r="K76" s="219" t="s">
        <v>0</v>
      </c>
      <c r="L76" s="219"/>
      <c r="M76" s="219" t="s">
        <v>57</v>
      </c>
      <c r="N76" s="220"/>
      <c r="O76" s="78"/>
    </row>
    <row r="77" spans="2:15" x14ac:dyDescent="0.25">
      <c r="B77" s="148" t="s">
        <v>30</v>
      </c>
      <c r="C77" s="191" t="str">
        <f>+Criteria!B2</f>
        <v>EE ONLY</v>
      </c>
      <c r="D77" s="192"/>
      <c r="E77" s="193">
        <f>+Criteria!B16-(Criteria!$B$48*'6hrs CTACD'!$C84)</f>
        <v>2547.2571428571428</v>
      </c>
      <c r="F77" s="194"/>
      <c r="G77" s="195">
        <f>+Criteria!B24-(Criteria!$B$48*'6hrs CTACD'!$C84)</f>
        <v>2331.2571428571428</v>
      </c>
      <c r="H77" s="195"/>
      <c r="I77" s="195">
        <f>+Criteria!B32-(Criteria!$B$48*'6hrs CTACD'!$C84)</f>
        <v>1782.8571428571431</v>
      </c>
      <c r="J77" s="195"/>
      <c r="K77" s="195">
        <f>+Criteria!B8-(Criteria!$B$48*'6hrs CTACD'!$C84)</f>
        <v>1566.8571428571431</v>
      </c>
      <c r="L77" s="195"/>
      <c r="M77" s="195">
        <f>+Criteria!B34</f>
        <v>980.4</v>
      </c>
      <c r="N77" s="196"/>
      <c r="O77" s="78"/>
    </row>
    <row r="78" spans="2:15" x14ac:dyDescent="0.25">
      <c r="B78" s="148" t="s">
        <v>30</v>
      </c>
      <c r="C78" s="191" t="str">
        <f>+Criteria!C2</f>
        <v>EE+SPOUSE</v>
      </c>
      <c r="D78" s="192"/>
      <c r="E78" s="193">
        <f>+Criteria!C16-(Criteria!$C$48*'6hrs CTACD'!$C84)</f>
        <v>4304.3999999999996</v>
      </c>
      <c r="F78" s="194"/>
      <c r="G78" s="195">
        <f>+Criteria!C24-(Criteria!$C$48*'6hrs CTACD'!$C84)</f>
        <v>4088.3999999999996</v>
      </c>
      <c r="H78" s="195"/>
      <c r="I78" s="195">
        <f>+Criteria!C32-(Criteria!$C$48*'6hrs CTACD'!$C84)</f>
        <v>2952</v>
      </c>
      <c r="J78" s="195"/>
      <c r="K78" s="195">
        <f>+Criteria!C8-(Criteria!$C$48*'6hrs CTACD'!$C84)</f>
        <v>2736</v>
      </c>
      <c r="L78" s="195"/>
      <c r="M78" s="195">
        <f>+Criteria!C34</f>
        <v>1568.4</v>
      </c>
      <c r="N78" s="196"/>
      <c r="O78" s="78"/>
    </row>
    <row r="79" spans="2:15" x14ac:dyDescent="0.25">
      <c r="B79" s="148" t="s">
        <v>30</v>
      </c>
      <c r="C79" s="191" t="str">
        <f>+Criteria!E2</f>
        <v xml:space="preserve">EE+CHILDREN </v>
      </c>
      <c r="D79" s="192"/>
      <c r="E79" s="193">
        <f>+Criteria!E16-(Criteria!$E$48*'6hrs CTACD'!$C87)</f>
        <v>4487.1428571428578</v>
      </c>
      <c r="F79" s="194"/>
      <c r="G79" s="195">
        <f>+Criteria!E24-(Criteria!$E$48*'6hrs CTACD'!$C87)</f>
        <v>4271.1428571428578</v>
      </c>
      <c r="H79" s="195"/>
      <c r="I79" s="195">
        <f>IF(+Criteria!E32-(Criteria!$E$48*'6hrs CTACD'!$C86)&lt;0,0,+Criteria!E32-(Criteria!$E$48*'6hrs CTACD'!$C86))</f>
        <v>3017.1428571428578</v>
      </c>
      <c r="J79" s="195"/>
      <c r="K79" s="195">
        <f>IF(+Criteria!E8-(Criteria!$E$48*'6hrs CTACD'!$C86)&lt;0,0,+Criteria!E8-(Criteria!$E$48*'6hrs CTACD'!$C86))</f>
        <v>2801.1428571428578</v>
      </c>
      <c r="L79" s="195"/>
      <c r="M79" s="195">
        <f>+Criteria!E34</f>
        <v>1686</v>
      </c>
      <c r="N79" s="196"/>
      <c r="O79" s="78"/>
    </row>
    <row r="80" spans="2:15" ht="13.8" thickBot="1" x14ac:dyDescent="0.3">
      <c r="B80" s="148" t="s">
        <v>30</v>
      </c>
      <c r="C80" s="197" t="str">
        <f>+Criteria!F2</f>
        <v>EE + FAMILY</v>
      </c>
      <c r="D80" s="198"/>
      <c r="E80" s="199">
        <f>+Criteria!F16-(Criteria!$F$48*'6hrs CTACD'!$C87)</f>
        <v>6034.9714285714308</v>
      </c>
      <c r="F80" s="200"/>
      <c r="G80" s="195">
        <f>+Criteria!F24-(Criteria!$F$48*'6hrs CTACD'!$C87)</f>
        <v>5818.9714285714308</v>
      </c>
      <c r="H80" s="195"/>
      <c r="I80" s="351">
        <f>IF(+Criteria!F32-(Criteria!$F$48*'6hrs CTACD'!$C87)&lt;0,0,+Criteria!F32-(Criteria!$F$48*'6hrs CTACD'!$C87))</f>
        <v>3800.5714285714294</v>
      </c>
      <c r="J80" s="351"/>
      <c r="K80" s="351">
        <f>IF(+Criteria!F8-(Criteria!$F$48*'6hrs CTACD'!$C87)&lt;0,0,+Criteria!F8-(Criteria!$F$48*'6hrs CTACD'!$C87))</f>
        <v>3584.5714285714294</v>
      </c>
      <c r="L80" s="351"/>
      <c r="M80" s="195">
        <f>+Criteria!F34</f>
        <v>2450.4</v>
      </c>
      <c r="N80" s="196"/>
      <c r="O80" s="78"/>
    </row>
    <row r="81" spans="2:18" ht="14.4" thickTop="1" thickBot="1" x14ac:dyDescent="0.3">
      <c r="B81" s="149"/>
      <c r="C81" s="189" t="s">
        <v>45</v>
      </c>
      <c r="D81" s="190"/>
      <c r="E81" s="150">
        <f>+Criteria!$B$36</f>
        <v>12</v>
      </c>
      <c r="F81" s="150">
        <f>+Criteria!$B$37</f>
        <v>11</v>
      </c>
      <c r="G81" s="150">
        <f>+Criteria!$B$36</f>
        <v>12</v>
      </c>
      <c r="H81" s="150">
        <f>+Criteria!$B$37</f>
        <v>11</v>
      </c>
      <c r="I81" s="151">
        <f>+Criteria!$B$36</f>
        <v>12</v>
      </c>
      <c r="J81" s="151">
        <f>+Criteria!$B$37</f>
        <v>11</v>
      </c>
      <c r="K81" s="150">
        <f>+Criteria!$B$36</f>
        <v>12</v>
      </c>
      <c r="L81" s="150">
        <f>+Criteria!$B$37</f>
        <v>11</v>
      </c>
      <c r="M81" s="150">
        <f>+Criteria!$B$36</f>
        <v>12</v>
      </c>
      <c r="N81" s="152">
        <f>+Criteria!$B$37</f>
        <v>11</v>
      </c>
      <c r="O81" s="78"/>
    </row>
    <row r="82" spans="2:18" ht="14.4" thickTop="1" thickBot="1" x14ac:dyDescent="0.3">
      <c r="B82" s="153"/>
      <c r="C82" s="154"/>
      <c r="D82" s="155"/>
      <c r="E82" s="201" t="s">
        <v>29</v>
      </c>
      <c r="F82" s="202"/>
      <c r="G82" s="203" t="s">
        <v>29</v>
      </c>
      <c r="H82" s="204"/>
      <c r="I82" s="203" t="s">
        <v>29</v>
      </c>
      <c r="J82" s="204"/>
      <c r="K82" s="203" t="s">
        <v>29</v>
      </c>
      <c r="L82" s="204"/>
      <c r="M82" s="203" t="s">
        <v>29</v>
      </c>
      <c r="N82" s="205"/>
      <c r="O82" s="78"/>
    </row>
    <row r="83" spans="2:18" x14ac:dyDescent="0.25">
      <c r="B83" s="156" t="s">
        <v>2</v>
      </c>
      <c r="C83" s="157" t="s">
        <v>23</v>
      </c>
      <c r="D83" s="158" t="s">
        <v>27</v>
      </c>
      <c r="E83" s="206" t="s">
        <v>5</v>
      </c>
      <c r="F83" s="207"/>
      <c r="G83" s="208" t="s">
        <v>5</v>
      </c>
      <c r="H83" s="208"/>
      <c r="I83" s="208" t="s">
        <v>5</v>
      </c>
      <c r="J83" s="208"/>
      <c r="K83" s="208" t="s">
        <v>5</v>
      </c>
      <c r="L83" s="208"/>
      <c r="M83" s="208" t="s">
        <v>5</v>
      </c>
      <c r="N83" s="209"/>
      <c r="O83" s="78"/>
    </row>
    <row r="84" spans="2:18" x14ac:dyDescent="0.25">
      <c r="B84" s="159">
        <f>+EightHrs</f>
        <v>6</v>
      </c>
      <c r="C84" s="160">
        <f>+IF(B84&gt;7,7/Criteria!$E$57,B84/Criteria!$E$57)</f>
        <v>0.8571428571428571</v>
      </c>
      <c r="D84" s="161" t="s">
        <v>40</v>
      </c>
      <c r="E84" s="162">
        <f>+E77/E81</f>
        <v>212.27142857142857</v>
      </c>
      <c r="F84" s="162">
        <f>+E77/F81</f>
        <v>231.56883116883117</v>
      </c>
      <c r="G84" s="162">
        <f>+G77/G81</f>
        <v>194.27142857142857</v>
      </c>
      <c r="H84" s="162">
        <f>+G77/H81</f>
        <v>211.93246753246751</v>
      </c>
      <c r="I84" s="162">
        <f>+I77/I81</f>
        <v>148.57142857142858</v>
      </c>
      <c r="J84" s="162">
        <f>+I77/J81</f>
        <v>162.0779220779221</v>
      </c>
      <c r="K84" s="162">
        <f>+K77/K81</f>
        <v>130.57142857142858</v>
      </c>
      <c r="L84" s="162">
        <f>+K77/L81</f>
        <v>142.44155844155847</v>
      </c>
      <c r="M84" s="162">
        <v>0</v>
      </c>
      <c r="N84" s="163">
        <v>0</v>
      </c>
      <c r="O84" s="78"/>
    </row>
    <row r="85" spans="2:18" x14ac:dyDescent="0.25">
      <c r="B85" s="159">
        <f>+EightHrs</f>
        <v>6</v>
      </c>
      <c r="C85" s="160">
        <f>+IF(B85&gt;7,7/Criteria!$E$57,B85/Criteria!$E$57)</f>
        <v>0.8571428571428571</v>
      </c>
      <c r="D85" s="161" t="s">
        <v>51</v>
      </c>
      <c r="E85" s="162">
        <f>+E78/E81</f>
        <v>358.7</v>
      </c>
      <c r="F85" s="162">
        <f>+E78/F81</f>
        <v>391.30909090909086</v>
      </c>
      <c r="G85" s="162">
        <f>+G78/G81</f>
        <v>340.7</v>
      </c>
      <c r="H85" s="162">
        <f>+G78/H81</f>
        <v>371.67272727272723</v>
      </c>
      <c r="I85" s="162">
        <f>+I78/I81</f>
        <v>246</v>
      </c>
      <c r="J85" s="162">
        <f>+I78/J81</f>
        <v>268.36363636363637</v>
      </c>
      <c r="K85" s="162">
        <f>+K78/K81</f>
        <v>228</v>
      </c>
      <c r="L85" s="162">
        <f>+K78/L81</f>
        <v>248.72727272727272</v>
      </c>
      <c r="M85" s="162">
        <v>0</v>
      </c>
      <c r="N85" s="163">
        <v>0</v>
      </c>
      <c r="O85" s="78"/>
    </row>
    <row r="86" spans="2:18" x14ac:dyDescent="0.25">
      <c r="B86" s="159">
        <f>+EightHrs</f>
        <v>6</v>
      </c>
      <c r="C86" s="160">
        <f>+IF(B86&gt;7,7/Criteria!$E$57,B86/Criteria!$E$57)</f>
        <v>0.8571428571428571</v>
      </c>
      <c r="D86" s="161" t="s">
        <v>49</v>
      </c>
      <c r="E86" s="162">
        <f>+E79/E81</f>
        <v>373.9285714285715</v>
      </c>
      <c r="F86" s="162">
        <f>+E79/F81</f>
        <v>407.92207792207796</v>
      </c>
      <c r="G86" s="162">
        <f>+G79/G81</f>
        <v>355.9285714285715</v>
      </c>
      <c r="H86" s="162">
        <f>+G79/H81</f>
        <v>388.28571428571433</v>
      </c>
      <c r="I86" s="162">
        <f t="shared" ref="I86" si="16">+I79/I81</f>
        <v>251.42857142857147</v>
      </c>
      <c r="J86" s="162">
        <f t="shared" ref="J86" si="17">+I79/J81</f>
        <v>274.28571428571433</v>
      </c>
      <c r="K86" s="162">
        <f t="shared" ref="K86" si="18">+K79/K81</f>
        <v>233.42857142857147</v>
      </c>
      <c r="L86" s="162">
        <f t="shared" ref="L86" si="19">+K79/L81</f>
        <v>254.64935064935071</v>
      </c>
      <c r="M86" s="162">
        <v>0</v>
      </c>
      <c r="N86" s="163">
        <v>0</v>
      </c>
      <c r="O86" s="78"/>
    </row>
    <row r="87" spans="2:18" ht="13.8" thickBot="1" x14ac:dyDescent="0.3">
      <c r="B87" s="164">
        <f>+EightHrs</f>
        <v>6</v>
      </c>
      <c r="C87" s="165">
        <f>+IF(B87&gt;7,7/Criteria!$E$57,B87/Criteria!$E$57)</f>
        <v>0.8571428571428571</v>
      </c>
      <c r="D87" s="166" t="s">
        <v>53</v>
      </c>
      <c r="E87" s="167">
        <f>+E80/E81</f>
        <v>502.91428571428588</v>
      </c>
      <c r="F87" s="167">
        <f>+E80/F81</f>
        <v>548.63376623376644</v>
      </c>
      <c r="G87" s="167">
        <f>+G80/G81</f>
        <v>484.91428571428588</v>
      </c>
      <c r="H87" s="167">
        <f>+G80/H81</f>
        <v>528.99740259740281</v>
      </c>
      <c r="I87" s="167">
        <f t="shared" ref="I87" si="20">+I80/I81</f>
        <v>316.71428571428578</v>
      </c>
      <c r="J87" s="167">
        <f t="shared" ref="J87" si="21">+I80/J81</f>
        <v>345.5064935064936</v>
      </c>
      <c r="K87" s="167">
        <f t="shared" ref="K87" si="22">+K80/K81</f>
        <v>298.71428571428578</v>
      </c>
      <c r="L87" s="167">
        <f t="shared" ref="L87" si="23">+K80/L81</f>
        <v>325.87012987012992</v>
      </c>
      <c r="M87" s="167">
        <v>0</v>
      </c>
      <c r="N87" s="168">
        <v>0</v>
      </c>
      <c r="O87" s="78"/>
    </row>
    <row r="88" spans="2:18" x14ac:dyDescent="0.25">
      <c r="B88" s="79"/>
      <c r="C88" s="80"/>
      <c r="D88" s="81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8"/>
    </row>
    <row r="89" spans="2:18" x14ac:dyDescent="0.25">
      <c r="B89" s="79"/>
      <c r="C89" s="80"/>
      <c r="D89" s="81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8"/>
    </row>
    <row r="90" spans="2:18" ht="36" customHeight="1" x14ac:dyDescent="0.25">
      <c r="B90" s="188" t="s">
        <v>83</v>
      </c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</row>
    <row r="91" spans="2:18" ht="15.6" x14ac:dyDescent="0.3">
      <c r="B91" s="59" t="s">
        <v>42</v>
      </c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</sheetData>
  <sheetProtection password="D1F1" sheet="1" objects="1" scenarios="1"/>
  <mergeCells count="250">
    <mergeCell ref="E53:F53"/>
    <mergeCell ref="G53:H53"/>
    <mergeCell ref="I53:J53"/>
    <mergeCell ref="K53:L53"/>
    <mergeCell ref="M53:N53"/>
    <mergeCell ref="B90:N90"/>
    <mergeCell ref="C51:D51"/>
    <mergeCell ref="E52:F52"/>
    <mergeCell ref="G52:H52"/>
    <mergeCell ref="I52:J52"/>
    <mergeCell ref="K52:L52"/>
    <mergeCell ref="M52:N52"/>
    <mergeCell ref="B62:D62"/>
    <mergeCell ref="E62:F62"/>
    <mergeCell ref="G62:H62"/>
    <mergeCell ref="I62:J62"/>
    <mergeCell ref="K62:L62"/>
    <mergeCell ref="M62:N62"/>
    <mergeCell ref="C63:D63"/>
    <mergeCell ref="E63:F63"/>
    <mergeCell ref="G63:H63"/>
    <mergeCell ref="I63:J63"/>
    <mergeCell ref="K63:L63"/>
    <mergeCell ref="M63:N63"/>
    <mergeCell ref="C50:D50"/>
    <mergeCell ref="E50:F50"/>
    <mergeCell ref="G50:H50"/>
    <mergeCell ref="I50:J50"/>
    <mergeCell ref="K50:L50"/>
    <mergeCell ref="M50:N50"/>
    <mergeCell ref="C49:D49"/>
    <mergeCell ref="E49:F49"/>
    <mergeCell ref="G49:H49"/>
    <mergeCell ref="I49:J49"/>
    <mergeCell ref="K49:L49"/>
    <mergeCell ref="M49:N49"/>
    <mergeCell ref="C48:D48"/>
    <mergeCell ref="E48:F48"/>
    <mergeCell ref="G48:H48"/>
    <mergeCell ref="I48:J48"/>
    <mergeCell ref="K48:L48"/>
    <mergeCell ref="M48:N48"/>
    <mergeCell ref="M46:N46"/>
    <mergeCell ref="C47:D47"/>
    <mergeCell ref="E47:F47"/>
    <mergeCell ref="G47:H47"/>
    <mergeCell ref="I47:J47"/>
    <mergeCell ref="K47:L47"/>
    <mergeCell ref="M47:N47"/>
    <mergeCell ref="E40:F40"/>
    <mergeCell ref="G40:H40"/>
    <mergeCell ref="I40:J40"/>
    <mergeCell ref="K40:L40"/>
    <mergeCell ref="M40:N40"/>
    <mergeCell ref="B46:D46"/>
    <mergeCell ref="E46:F46"/>
    <mergeCell ref="G46:H46"/>
    <mergeCell ref="I46:J46"/>
    <mergeCell ref="K46:L46"/>
    <mergeCell ref="C38:D38"/>
    <mergeCell ref="E39:F39"/>
    <mergeCell ref="G39:H39"/>
    <mergeCell ref="I39:J39"/>
    <mergeCell ref="K39:L39"/>
    <mergeCell ref="M39:N39"/>
    <mergeCell ref="C37:D37"/>
    <mergeCell ref="E37:F37"/>
    <mergeCell ref="G37:H37"/>
    <mergeCell ref="I37:J37"/>
    <mergeCell ref="K37:L37"/>
    <mergeCell ref="M37:N37"/>
    <mergeCell ref="C36:D36"/>
    <mergeCell ref="E36:F36"/>
    <mergeCell ref="G36:H36"/>
    <mergeCell ref="I36:J36"/>
    <mergeCell ref="K36:L36"/>
    <mergeCell ref="M36:N36"/>
    <mergeCell ref="C35:D35"/>
    <mergeCell ref="E35:F35"/>
    <mergeCell ref="G35:H35"/>
    <mergeCell ref="I35:J35"/>
    <mergeCell ref="K35:L35"/>
    <mergeCell ref="M35:N35"/>
    <mergeCell ref="C34:D34"/>
    <mergeCell ref="E34:F34"/>
    <mergeCell ref="G34:H34"/>
    <mergeCell ref="I34:J34"/>
    <mergeCell ref="K34:L34"/>
    <mergeCell ref="M34:N34"/>
    <mergeCell ref="B33:D33"/>
    <mergeCell ref="E33:F33"/>
    <mergeCell ref="G33:H33"/>
    <mergeCell ref="I33:J33"/>
    <mergeCell ref="K33:L33"/>
    <mergeCell ref="M33:N33"/>
    <mergeCell ref="E24:F24"/>
    <mergeCell ref="G24:H24"/>
    <mergeCell ref="I24:J24"/>
    <mergeCell ref="K24:L24"/>
    <mergeCell ref="M24:N24"/>
    <mergeCell ref="B30:N30"/>
    <mergeCell ref="C22:D22"/>
    <mergeCell ref="E23:F23"/>
    <mergeCell ref="G23:H23"/>
    <mergeCell ref="I23:J23"/>
    <mergeCell ref="K23:L23"/>
    <mergeCell ref="M23:N23"/>
    <mergeCell ref="M19:N19"/>
    <mergeCell ref="M17:N17"/>
    <mergeCell ref="C18:D18"/>
    <mergeCell ref="E18:F18"/>
    <mergeCell ref="G18:H18"/>
    <mergeCell ref="I18:J18"/>
    <mergeCell ref="K18:L18"/>
    <mergeCell ref="M18:N18"/>
    <mergeCell ref="C21:D21"/>
    <mergeCell ref="E21:F21"/>
    <mergeCell ref="G21:H21"/>
    <mergeCell ref="I21:J21"/>
    <mergeCell ref="K21:L21"/>
    <mergeCell ref="M21:N21"/>
    <mergeCell ref="C20:D20"/>
    <mergeCell ref="E20:F20"/>
    <mergeCell ref="G20:H20"/>
    <mergeCell ref="I20:J20"/>
    <mergeCell ref="K20:L20"/>
    <mergeCell ref="M20:N20"/>
    <mergeCell ref="B17:D17"/>
    <mergeCell ref="E17:F17"/>
    <mergeCell ref="G17:H17"/>
    <mergeCell ref="I17:J17"/>
    <mergeCell ref="K17:L17"/>
    <mergeCell ref="C19:D19"/>
    <mergeCell ref="E19:F19"/>
    <mergeCell ref="G19:H19"/>
    <mergeCell ref="I19:J19"/>
    <mergeCell ref="K19:L19"/>
    <mergeCell ref="C7:D7"/>
    <mergeCell ref="E7:F7"/>
    <mergeCell ref="G7:H7"/>
    <mergeCell ref="I7:J7"/>
    <mergeCell ref="K7:L7"/>
    <mergeCell ref="M7:N7"/>
    <mergeCell ref="E11:F11"/>
    <mergeCell ref="G11:H11"/>
    <mergeCell ref="I11:J11"/>
    <mergeCell ref="K11:L11"/>
    <mergeCell ref="M11:N11"/>
    <mergeCell ref="C9:D9"/>
    <mergeCell ref="E10:F10"/>
    <mergeCell ref="G10:H10"/>
    <mergeCell ref="I10:J10"/>
    <mergeCell ref="K10:L10"/>
    <mergeCell ref="M10:N10"/>
    <mergeCell ref="C8:D8"/>
    <mergeCell ref="E8:F8"/>
    <mergeCell ref="G8:H8"/>
    <mergeCell ref="I8:J8"/>
    <mergeCell ref="K8:L8"/>
    <mergeCell ref="M8:N8"/>
    <mergeCell ref="B2:C2"/>
    <mergeCell ref="B4:D4"/>
    <mergeCell ref="E4:F4"/>
    <mergeCell ref="G4:H4"/>
    <mergeCell ref="I4:J4"/>
    <mergeCell ref="K4:L4"/>
    <mergeCell ref="M4:N4"/>
    <mergeCell ref="C6:D6"/>
    <mergeCell ref="E6:F6"/>
    <mergeCell ref="G6:H6"/>
    <mergeCell ref="I6:J6"/>
    <mergeCell ref="K6:L6"/>
    <mergeCell ref="M6:N6"/>
    <mergeCell ref="C5:D5"/>
    <mergeCell ref="E5:F5"/>
    <mergeCell ref="G5:H5"/>
    <mergeCell ref="I5:J5"/>
    <mergeCell ref="K5:L5"/>
    <mergeCell ref="M5:N5"/>
    <mergeCell ref="C64:D64"/>
    <mergeCell ref="E64:F64"/>
    <mergeCell ref="G64:H64"/>
    <mergeCell ref="I64:J64"/>
    <mergeCell ref="K64:L64"/>
    <mergeCell ref="M64:N64"/>
    <mergeCell ref="C65:D65"/>
    <mergeCell ref="E65:F65"/>
    <mergeCell ref="G65:H65"/>
    <mergeCell ref="I65:J65"/>
    <mergeCell ref="K65:L65"/>
    <mergeCell ref="M65:N65"/>
    <mergeCell ref="C66:D66"/>
    <mergeCell ref="E66:F66"/>
    <mergeCell ref="G66:H66"/>
    <mergeCell ref="I66:J66"/>
    <mergeCell ref="K66:L66"/>
    <mergeCell ref="M66:N66"/>
    <mergeCell ref="C67:D67"/>
    <mergeCell ref="E68:F68"/>
    <mergeCell ref="G68:H68"/>
    <mergeCell ref="I68:J68"/>
    <mergeCell ref="K68:L68"/>
    <mergeCell ref="M68:N68"/>
    <mergeCell ref="E69:F69"/>
    <mergeCell ref="G69:H69"/>
    <mergeCell ref="I69:J69"/>
    <mergeCell ref="K69:L69"/>
    <mergeCell ref="M69:N69"/>
    <mergeCell ref="B76:D76"/>
    <mergeCell ref="E76:F76"/>
    <mergeCell ref="G76:H76"/>
    <mergeCell ref="I76:J76"/>
    <mergeCell ref="K76:L76"/>
    <mergeCell ref="M76:N76"/>
    <mergeCell ref="C77:D77"/>
    <mergeCell ref="E77:F77"/>
    <mergeCell ref="G77:H77"/>
    <mergeCell ref="I77:J77"/>
    <mergeCell ref="K77:L77"/>
    <mergeCell ref="M77:N77"/>
    <mergeCell ref="C78:D78"/>
    <mergeCell ref="E78:F78"/>
    <mergeCell ref="G78:H78"/>
    <mergeCell ref="I78:J78"/>
    <mergeCell ref="K78:L78"/>
    <mergeCell ref="M78:N78"/>
    <mergeCell ref="B59:N59"/>
    <mergeCell ref="C81:D81"/>
    <mergeCell ref="E82:F82"/>
    <mergeCell ref="G82:H82"/>
    <mergeCell ref="I82:J82"/>
    <mergeCell ref="K82:L82"/>
    <mergeCell ref="M82:N82"/>
    <mergeCell ref="E83:F83"/>
    <mergeCell ref="G83:H83"/>
    <mergeCell ref="I83:J83"/>
    <mergeCell ref="K83:L83"/>
    <mergeCell ref="M83:N83"/>
    <mergeCell ref="C79:D79"/>
    <mergeCell ref="E79:F79"/>
    <mergeCell ref="G79:H79"/>
    <mergeCell ref="I79:J79"/>
    <mergeCell ref="K79:L79"/>
    <mergeCell ref="M79:N79"/>
    <mergeCell ref="C80:D80"/>
    <mergeCell ref="E80:F80"/>
    <mergeCell ref="G80:H80"/>
    <mergeCell ref="I80:J80"/>
    <mergeCell ref="K80:L80"/>
    <mergeCell ref="M80:N80"/>
  </mergeCells>
  <printOptions horizontalCentered="1"/>
  <pageMargins left="0" right="0" top="0.25" bottom="0" header="0.5" footer="0.5"/>
  <pageSetup orientation="landscape" r:id="rId1"/>
  <headerFooter alignWithMargins="0">
    <oddFooter>&amp;RPRINTED: &amp;D</oddFooter>
  </headerFooter>
  <rowBreaks count="2" manualBreakCount="2">
    <brk id="31" max="16383" man="1"/>
    <brk id="6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8"/>
  <sheetViews>
    <sheetView tabSelected="1" zoomScale="90" zoomScaleNormal="90" workbookViewId="0">
      <selection activeCell="E13" sqref="E13"/>
    </sheetView>
  </sheetViews>
  <sheetFormatPr defaultRowHeight="13.2" x14ac:dyDescent="0.25"/>
  <cols>
    <col min="1" max="1" width="1.88671875" customWidth="1"/>
    <col min="2" max="2" width="8.33203125" customWidth="1"/>
    <col min="3" max="3" width="7.33203125" bestFit="1" customWidth="1"/>
    <col min="4" max="4" width="14.33203125" customWidth="1"/>
    <col min="5" max="13" width="9.6640625" customWidth="1"/>
    <col min="14" max="14" width="12.109375" customWidth="1"/>
    <col min="15" max="15" width="0" hidden="1" customWidth="1"/>
    <col min="16" max="16" width="3.88671875" customWidth="1"/>
  </cols>
  <sheetData>
    <row r="1" spans="2:16" ht="18" thickBot="1" x14ac:dyDescent="0.35">
      <c r="B1" s="94" t="s">
        <v>41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5"/>
      <c r="P1" s="95"/>
    </row>
    <row r="2" spans="2:16" ht="16.2" thickBot="1" x14ac:dyDescent="0.35">
      <c r="B2" s="345" t="s">
        <v>23</v>
      </c>
      <c r="C2" s="346"/>
      <c r="D2" s="102">
        <f>+C12</f>
        <v>0.75</v>
      </c>
      <c r="E2" s="103" t="s">
        <v>31</v>
      </c>
      <c r="F2" s="104">
        <v>6</v>
      </c>
      <c r="G2" s="105" t="s">
        <v>1</v>
      </c>
      <c r="H2" s="106"/>
      <c r="I2" s="121" t="s">
        <v>15</v>
      </c>
      <c r="J2" s="107"/>
      <c r="K2" s="108" t="s">
        <v>84</v>
      </c>
      <c r="L2" s="109"/>
      <c r="M2" s="171" t="str">
        <f>+Criteria!B1</f>
        <v>10/1/2017-9/30/2018</v>
      </c>
      <c r="N2" s="172"/>
      <c r="O2" s="1" t="s">
        <v>14</v>
      </c>
    </row>
    <row r="3" spans="2:16" ht="11.25" customHeight="1" thickBot="1" x14ac:dyDescent="0.3">
      <c r="B3" s="76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1"/>
    </row>
    <row r="4" spans="2:16" ht="34.5" customHeight="1" x14ac:dyDescent="0.4">
      <c r="B4" s="347" t="str">
        <f>+Criteria!A3</f>
        <v>80C</v>
      </c>
      <c r="C4" s="348"/>
      <c r="D4" s="349"/>
      <c r="E4" s="186" t="s">
        <v>6</v>
      </c>
      <c r="F4" s="187"/>
      <c r="G4" s="350" t="s">
        <v>9</v>
      </c>
      <c r="H4" s="350"/>
      <c r="I4" s="350" t="s">
        <v>10</v>
      </c>
      <c r="J4" s="350"/>
      <c r="K4" s="350" t="s">
        <v>0</v>
      </c>
      <c r="L4" s="350"/>
      <c r="M4" s="350" t="s">
        <v>57</v>
      </c>
      <c r="N4" s="353"/>
    </row>
    <row r="5" spans="2:16" ht="12.75" customHeight="1" x14ac:dyDescent="0.25">
      <c r="B5" s="11" t="s">
        <v>30</v>
      </c>
      <c r="C5" s="244" t="str">
        <f>+Criteria!B2</f>
        <v>EE ONLY</v>
      </c>
      <c r="D5" s="245"/>
      <c r="E5" s="184">
        <f>+Criteria!B11-(Criteria!$B$48*'6hrs CSEA-MGMT'!$C12)</f>
        <v>4793.3999999999996</v>
      </c>
      <c r="F5" s="185"/>
      <c r="G5" s="246">
        <f>+Criteria!B19-(Criteria!$B$48*'6hrs CSEA-MGMT'!$C12)</f>
        <v>4577.3999999999996</v>
      </c>
      <c r="H5" s="246"/>
      <c r="I5" s="246">
        <f>+Criteria!B27-(Criteria!$B$48*'6hrs CSEA-MGMT'!$C12)</f>
        <v>4029</v>
      </c>
      <c r="J5" s="246"/>
      <c r="K5" s="246">
        <f>+Criteria!B3-(Criteria!$B$48*'6hrs CSEA-MGMT'!$C12)</f>
        <v>3813</v>
      </c>
      <c r="L5" s="246"/>
      <c r="M5" s="246">
        <f>+Criteria!B34</f>
        <v>980.4</v>
      </c>
      <c r="N5" s="246"/>
    </row>
    <row r="6" spans="2:16" ht="12.75" customHeight="1" x14ac:dyDescent="0.25">
      <c r="B6" s="11" t="s">
        <v>30</v>
      </c>
      <c r="C6" s="244" t="str">
        <f>+Criteria!C2</f>
        <v>EE+SPOUSE</v>
      </c>
      <c r="D6" s="245"/>
      <c r="E6" s="184">
        <f>+Criteria!C11-(Criteria!$C$48*'6hrs CSEA-MGMT'!$C13)</f>
        <v>8856.9</v>
      </c>
      <c r="F6" s="185"/>
      <c r="G6" s="246">
        <f>+Criteria!C19-(Criteria!$C$48*'6hrs CSEA-MGMT'!$C13)</f>
        <v>8640.9</v>
      </c>
      <c r="H6" s="246"/>
      <c r="I6" s="246">
        <f>+Criteria!C27-(Criteria!$C$48*'6hrs CSEA-MGMT'!$C13)</f>
        <v>7504.5</v>
      </c>
      <c r="J6" s="246"/>
      <c r="K6" s="246">
        <f>+Criteria!C3-(Criteria!$C$48*'6hrs CSEA-MGMT'!$C13)</f>
        <v>7288.5</v>
      </c>
      <c r="L6" s="246"/>
      <c r="M6" s="246">
        <f>+Criteria!C34</f>
        <v>1568.4</v>
      </c>
      <c r="N6" s="246"/>
    </row>
    <row r="7" spans="2:16" ht="12.75" customHeight="1" x14ac:dyDescent="0.25">
      <c r="B7" s="11" t="s">
        <v>30</v>
      </c>
      <c r="C7" s="244" t="str">
        <f>+Criteria!E2</f>
        <v xml:space="preserve">EE+CHILDREN </v>
      </c>
      <c r="D7" s="245"/>
      <c r="E7" s="184">
        <f>+Criteria!E11-(Criteria!$E$48*'6hrs CSEA-MGMT'!$C14)</f>
        <v>8559</v>
      </c>
      <c r="F7" s="185"/>
      <c r="G7" s="246">
        <f>+Criteria!E19-(Criteria!$E$48*'6hrs CSEA-MGMT'!$C14)</f>
        <v>8343</v>
      </c>
      <c r="H7" s="246"/>
      <c r="I7" s="246">
        <f>+Criteria!E27-(Criteria!$E$48*'6hrs CSEA-MGMT'!$C14)</f>
        <v>7089</v>
      </c>
      <c r="J7" s="246"/>
      <c r="K7" s="246">
        <f>+Criteria!E3-(Criteria!$E$48*'6hrs CSEA-MGMT'!$C14)</f>
        <v>6873</v>
      </c>
      <c r="L7" s="246"/>
      <c r="M7" s="246">
        <f>+Criteria!E34</f>
        <v>1686</v>
      </c>
      <c r="N7" s="246"/>
    </row>
    <row r="8" spans="2:16" ht="12.75" customHeight="1" thickBot="1" x14ac:dyDescent="0.3">
      <c r="B8" s="11" t="s">
        <v>30</v>
      </c>
      <c r="C8" s="343" t="str">
        <f>+Criteria!F2</f>
        <v>EE + FAMILY</v>
      </c>
      <c r="D8" s="344"/>
      <c r="E8" s="182">
        <f>+Criteria!F11-(Criteria!$F$48*'6hrs CSEA-MGMT'!$C15)</f>
        <v>12461.400000000001</v>
      </c>
      <c r="F8" s="183"/>
      <c r="G8" s="334">
        <f>+Criteria!F19-(Criteria!$F$48*'6hrs CSEA-MGMT'!$C15)</f>
        <v>12245.400000000001</v>
      </c>
      <c r="H8" s="334"/>
      <c r="I8" s="334">
        <f>+Criteria!F27-(Criteria!$F$48*'6hrs CSEA-MGMT'!$C15)</f>
        <v>10227</v>
      </c>
      <c r="J8" s="334"/>
      <c r="K8" s="334">
        <f>+Criteria!F3-(Criteria!$F$48*'6hrs CSEA-MGMT'!$C15)</f>
        <v>10011</v>
      </c>
      <c r="L8" s="334"/>
      <c r="M8" s="334">
        <f>+Criteria!F34</f>
        <v>2450.4</v>
      </c>
      <c r="N8" s="334"/>
    </row>
    <row r="9" spans="2:16" ht="13.8" thickBot="1" x14ac:dyDescent="0.3">
      <c r="B9" s="115"/>
      <c r="C9" s="341" t="s">
        <v>44</v>
      </c>
      <c r="D9" s="342"/>
      <c r="E9" s="110">
        <f>+Criteria!$B$36</f>
        <v>12</v>
      </c>
      <c r="F9" s="111">
        <f>+Criteria!$B$37</f>
        <v>11</v>
      </c>
      <c r="G9" s="110">
        <f>+Criteria!$B$36</f>
        <v>12</v>
      </c>
      <c r="H9" s="112">
        <f>+Criteria!$B$37</f>
        <v>11</v>
      </c>
      <c r="I9" s="112">
        <f>+Criteria!$B$36</f>
        <v>12</v>
      </c>
      <c r="J9" s="112">
        <f>+Criteria!$B$37</f>
        <v>11</v>
      </c>
      <c r="K9" s="112">
        <f>+Criteria!$B$36</f>
        <v>12</v>
      </c>
      <c r="L9" s="111">
        <f>+Criteria!$B$37</f>
        <v>11</v>
      </c>
      <c r="M9" s="113">
        <f>+Criteria!$B$36</f>
        <v>12</v>
      </c>
      <c r="N9" s="112">
        <f>+Criteria!$B$37</f>
        <v>11</v>
      </c>
    </row>
    <row r="10" spans="2:16" ht="15" customHeight="1" thickBot="1" x14ac:dyDescent="0.3">
      <c r="B10" s="12"/>
      <c r="C10" s="116"/>
      <c r="D10" s="114"/>
      <c r="E10" s="180" t="s">
        <v>29</v>
      </c>
      <c r="F10" s="181"/>
      <c r="G10" s="337" t="s">
        <v>29</v>
      </c>
      <c r="H10" s="338"/>
      <c r="I10" s="337" t="s">
        <v>29</v>
      </c>
      <c r="J10" s="338"/>
      <c r="K10" s="337" t="s">
        <v>29</v>
      </c>
      <c r="L10" s="338"/>
      <c r="M10" s="337" t="s">
        <v>29</v>
      </c>
      <c r="N10" s="339"/>
    </row>
    <row r="11" spans="2:16" x14ac:dyDescent="0.25">
      <c r="B11" s="82" t="s">
        <v>2</v>
      </c>
      <c r="C11" s="13" t="s">
        <v>23</v>
      </c>
      <c r="D11" s="14" t="s">
        <v>26</v>
      </c>
      <c r="E11" s="178" t="s">
        <v>5</v>
      </c>
      <c r="F11" s="179"/>
      <c r="G11" s="332" t="s">
        <v>5</v>
      </c>
      <c r="H11" s="332"/>
      <c r="I11" s="332" t="s">
        <v>5</v>
      </c>
      <c r="J11" s="332"/>
      <c r="K11" s="332" t="s">
        <v>5</v>
      </c>
      <c r="L11" s="332"/>
      <c r="M11" s="332" t="s">
        <v>5</v>
      </c>
      <c r="N11" s="336"/>
    </row>
    <row r="12" spans="2:16" x14ac:dyDescent="0.25">
      <c r="B12" s="83">
        <f>+EightHrs</f>
        <v>6</v>
      </c>
      <c r="C12" s="15">
        <f>+IF(B12&gt;8,8/Criteria!$C$57,B12/Criteria!$C$57)</f>
        <v>0.75</v>
      </c>
      <c r="D12" s="16" t="s">
        <v>40</v>
      </c>
      <c r="E12" s="17">
        <f>+E5/E9</f>
        <v>399.45</v>
      </c>
      <c r="F12" s="17">
        <f>+E5/F9</f>
        <v>435.76363636363635</v>
      </c>
      <c r="G12" s="17">
        <f>+G5/G9</f>
        <v>381.45</v>
      </c>
      <c r="H12" s="17">
        <f>+G5/H9</f>
        <v>416.12727272727267</v>
      </c>
      <c r="I12" s="17">
        <f>+I5/I9</f>
        <v>335.75</v>
      </c>
      <c r="J12" s="17">
        <f>+I5/J9</f>
        <v>366.27272727272725</v>
      </c>
      <c r="K12" s="17">
        <f>+K5/K9</f>
        <v>317.75</v>
      </c>
      <c r="L12" s="17">
        <f>+K5/L9</f>
        <v>346.63636363636363</v>
      </c>
      <c r="M12" s="17">
        <v>0</v>
      </c>
      <c r="N12" s="17">
        <v>0</v>
      </c>
      <c r="O12" s="96" t="s">
        <v>46</v>
      </c>
    </row>
    <row r="13" spans="2:16" x14ac:dyDescent="0.25">
      <c r="B13" s="83">
        <f>+EightHrs</f>
        <v>6</v>
      </c>
      <c r="C13" s="15">
        <f>+IF(B13&gt;8,8/Criteria!$C$57,B13/Criteria!$C$57)</f>
        <v>0.75</v>
      </c>
      <c r="D13" s="16" t="s">
        <v>51</v>
      </c>
      <c r="E13" s="17">
        <f>+E6/E9</f>
        <v>738.07499999999993</v>
      </c>
      <c r="F13" s="17">
        <f>+E6/F9</f>
        <v>805.17272727272723</v>
      </c>
      <c r="G13" s="17">
        <f>+G6/G9</f>
        <v>720.07499999999993</v>
      </c>
      <c r="H13" s="17">
        <f>+G6/H9</f>
        <v>785.5363636363636</v>
      </c>
      <c r="I13" s="17">
        <f>+I6/I9</f>
        <v>625.375</v>
      </c>
      <c r="J13" s="17">
        <f>+I6/J9</f>
        <v>682.22727272727275</v>
      </c>
      <c r="K13" s="17">
        <f>+K6/K9</f>
        <v>607.375</v>
      </c>
      <c r="L13" s="17">
        <f>+K6/L9</f>
        <v>662.59090909090912</v>
      </c>
      <c r="M13" s="17">
        <v>0</v>
      </c>
      <c r="N13" s="17">
        <v>0</v>
      </c>
      <c r="O13" s="96" t="s">
        <v>46</v>
      </c>
    </row>
    <row r="14" spans="2:16" x14ac:dyDescent="0.25">
      <c r="B14" s="83">
        <f>+EightHrs</f>
        <v>6</v>
      </c>
      <c r="C14" s="15">
        <f>+IF(B14&gt;8,8/Criteria!$C$57,B14/Criteria!$C$57)</f>
        <v>0.75</v>
      </c>
      <c r="D14" s="16" t="s">
        <v>49</v>
      </c>
      <c r="E14" s="17">
        <f>+E7/E9</f>
        <v>713.25</v>
      </c>
      <c r="F14" s="17">
        <f>+E7/F9</f>
        <v>778.09090909090912</v>
      </c>
      <c r="G14" s="17">
        <f>+G7/G9</f>
        <v>695.25</v>
      </c>
      <c r="H14" s="17">
        <f>+G7/H9</f>
        <v>758.4545454545455</v>
      </c>
      <c r="I14" s="17">
        <f>+I7/I9</f>
        <v>590.75</v>
      </c>
      <c r="J14" s="17">
        <f>+I7/J9</f>
        <v>644.4545454545455</v>
      </c>
      <c r="K14" s="17">
        <f>+K7/K9</f>
        <v>572.75</v>
      </c>
      <c r="L14" s="17">
        <f>+K7/L9</f>
        <v>624.81818181818187</v>
      </c>
      <c r="M14" s="17">
        <v>0</v>
      </c>
      <c r="N14" s="17">
        <v>0</v>
      </c>
      <c r="O14" s="96" t="s">
        <v>46</v>
      </c>
    </row>
    <row r="15" spans="2:16" ht="13.8" thickBot="1" x14ac:dyDescent="0.3">
      <c r="B15" s="84">
        <f>+EightHrs</f>
        <v>6</v>
      </c>
      <c r="C15" s="60">
        <f>+IF(B15&gt;8,8/Criteria!$C$57,B15/Criteria!$C$57)</f>
        <v>0.75</v>
      </c>
      <c r="D15" s="19" t="s">
        <v>34</v>
      </c>
      <c r="E15" s="20">
        <f>+E8/E9</f>
        <v>1038.45</v>
      </c>
      <c r="F15" s="20">
        <f>+E8/F9</f>
        <v>1132.8545454545456</v>
      </c>
      <c r="G15" s="20">
        <f>+G8/G9</f>
        <v>1020.4500000000002</v>
      </c>
      <c r="H15" s="20">
        <f>+G8/H9</f>
        <v>1113.2181818181818</v>
      </c>
      <c r="I15" s="20">
        <f>+I8/I9</f>
        <v>852.25</v>
      </c>
      <c r="J15" s="20">
        <f>+I8/J9</f>
        <v>929.72727272727275</v>
      </c>
      <c r="K15" s="20">
        <f>+K8/K9</f>
        <v>834.25</v>
      </c>
      <c r="L15" s="20">
        <f>+K8/L9</f>
        <v>910.09090909090912</v>
      </c>
      <c r="M15" s="20">
        <v>0</v>
      </c>
      <c r="N15" s="20">
        <v>0</v>
      </c>
      <c r="O15" s="97" t="s">
        <v>46</v>
      </c>
    </row>
    <row r="16" spans="2:16" ht="12" customHeight="1" thickBot="1" x14ac:dyDescent="0.3"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0"/>
    </row>
    <row r="17" spans="2:14" ht="30" customHeight="1" x14ac:dyDescent="0.4">
      <c r="B17" s="326" t="str">
        <f>+Criteria!A4</f>
        <v>80G</v>
      </c>
      <c r="C17" s="327"/>
      <c r="D17" s="328"/>
      <c r="E17" s="329" t="s">
        <v>6</v>
      </c>
      <c r="F17" s="330"/>
      <c r="G17" s="331" t="s">
        <v>9</v>
      </c>
      <c r="H17" s="331"/>
      <c r="I17" s="331" t="s">
        <v>10</v>
      </c>
      <c r="J17" s="331"/>
      <c r="K17" s="331" t="s">
        <v>0</v>
      </c>
      <c r="L17" s="331"/>
      <c r="M17" s="331" t="s">
        <v>57</v>
      </c>
      <c r="N17" s="340"/>
    </row>
    <row r="18" spans="2:14" ht="12.75" customHeight="1" x14ac:dyDescent="0.25">
      <c r="B18" s="22" t="s">
        <v>30</v>
      </c>
      <c r="C18" s="279" t="str">
        <f>+Criteria!B2</f>
        <v>EE ONLY</v>
      </c>
      <c r="D18" s="249"/>
      <c r="E18" s="250">
        <f>+Criteria!B12-(Criteria!$B$48*'6hrs CSEA-MGMT'!$C25)</f>
        <v>4433.3999999999996</v>
      </c>
      <c r="F18" s="251"/>
      <c r="G18" s="252">
        <f>+Criteria!B20-(Criteria!$B$48*'6hrs CSEA-MGMT'!$C25)</f>
        <v>4217.3999999999996</v>
      </c>
      <c r="H18" s="252"/>
      <c r="I18" s="252">
        <f>+Criteria!B28-(Criteria!$B$48*'6hrs CSEA-MGMT'!$C25)</f>
        <v>3669</v>
      </c>
      <c r="J18" s="252"/>
      <c r="K18" s="252">
        <f>+Criteria!B4-(Criteria!$B$48*'6hrs CSEA-MGMT'!$C25)</f>
        <v>3453</v>
      </c>
      <c r="L18" s="252"/>
      <c r="M18" s="250">
        <f>+Criteria!B34</f>
        <v>980.4</v>
      </c>
      <c r="N18" s="354"/>
    </row>
    <row r="19" spans="2:14" ht="12.75" customHeight="1" x14ac:dyDescent="0.25">
      <c r="B19" s="22" t="s">
        <v>30</v>
      </c>
      <c r="C19" s="279" t="str">
        <f>+Criteria!C2</f>
        <v>EE+SPOUSE</v>
      </c>
      <c r="D19" s="249"/>
      <c r="E19" s="250">
        <f>+Criteria!C12-(Criteria!$C$48*'6hrs CSEA-MGMT'!$C26)</f>
        <v>8148.9</v>
      </c>
      <c r="F19" s="251"/>
      <c r="G19" s="252">
        <f>+Criteria!C20-(Criteria!$C$48*'6hrs CSEA-MGMT'!$C26)</f>
        <v>7932.9</v>
      </c>
      <c r="H19" s="252"/>
      <c r="I19" s="252">
        <f>+Criteria!C28-(Criteria!$C$48*'6hrs CSEA-MGMT'!$C26)</f>
        <v>6796.5</v>
      </c>
      <c r="J19" s="252"/>
      <c r="K19" s="252">
        <f>+Criteria!C4-(Criteria!$C$48*'6hrs CSEA-MGMT'!$C26)</f>
        <v>6580.5</v>
      </c>
      <c r="L19" s="252"/>
      <c r="M19" s="250">
        <f>+Criteria!C34</f>
        <v>1568.4</v>
      </c>
      <c r="N19" s="354"/>
    </row>
    <row r="20" spans="2:14" ht="12.75" customHeight="1" x14ac:dyDescent="0.25">
      <c r="B20" s="22" t="s">
        <v>30</v>
      </c>
      <c r="C20" s="248" t="str">
        <f>+Criteria!E2</f>
        <v xml:space="preserve">EE+CHILDREN </v>
      </c>
      <c r="D20" s="249"/>
      <c r="E20" s="250">
        <f>+Criteria!E12-(Criteria!$E$48*'6hrs CSEA-MGMT'!$C28)</f>
        <v>7923</v>
      </c>
      <c r="F20" s="251"/>
      <c r="G20" s="252">
        <f>+Criteria!E20-(Criteria!$E$48*'6hrs CSEA-MGMT'!$C28)</f>
        <v>7707</v>
      </c>
      <c r="H20" s="252"/>
      <c r="I20" s="252">
        <f>+Criteria!E28-(Criteria!$E$48*'6hrs CSEA-MGMT'!$C28)</f>
        <v>6453</v>
      </c>
      <c r="J20" s="252"/>
      <c r="K20" s="252">
        <f>+Criteria!E4-(Criteria!$E$48*'6hrs CSEA-MGMT'!$C28)</f>
        <v>6237</v>
      </c>
      <c r="L20" s="252"/>
      <c r="M20" s="250">
        <f>+Criteria!E34</f>
        <v>1686</v>
      </c>
      <c r="N20" s="354"/>
    </row>
    <row r="21" spans="2:14" ht="12.75" customHeight="1" thickBot="1" x14ac:dyDescent="0.3">
      <c r="B21" s="22" t="s">
        <v>30</v>
      </c>
      <c r="C21" s="322" t="str">
        <f>+Criteria!F2</f>
        <v>EE + FAMILY</v>
      </c>
      <c r="D21" s="323"/>
      <c r="E21" s="324">
        <f>+Criteria!F12-(Criteria!$F$48*'6hrs CSEA-MGMT'!$C28)</f>
        <v>11453.400000000001</v>
      </c>
      <c r="F21" s="325"/>
      <c r="G21" s="252">
        <f>+Criteria!F20-(Criteria!$F$48*'6hrs CSEA-MGMT'!$C28)</f>
        <v>11237.400000000001</v>
      </c>
      <c r="H21" s="252"/>
      <c r="I21" s="252">
        <f>+Criteria!F28-(Criteria!$F$48*'6hrs CSEA-MGMT'!$C28)</f>
        <v>9219</v>
      </c>
      <c r="J21" s="252"/>
      <c r="K21" s="252">
        <f>+Criteria!F4-(Criteria!$F$48*'6hrs CSEA-MGMT'!$C28)</f>
        <v>9003</v>
      </c>
      <c r="L21" s="252"/>
      <c r="M21" s="324">
        <f>+Criteria!F34</f>
        <v>2450.4</v>
      </c>
      <c r="N21" s="355"/>
    </row>
    <row r="22" spans="2:14" ht="14.4" thickTop="1" thickBot="1" x14ac:dyDescent="0.3">
      <c r="B22" s="23"/>
      <c r="C22" s="266" t="s">
        <v>45</v>
      </c>
      <c r="D22" s="267"/>
      <c r="E22" s="24">
        <f>+Criteria!$B$36</f>
        <v>12</v>
      </c>
      <c r="F22" s="24">
        <f>+Criteria!$B$37</f>
        <v>11</v>
      </c>
      <c r="G22" s="24">
        <f>+Criteria!$B$36</f>
        <v>12</v>
      </c>
      <c r="H22" s="24">
        <f>+Criteria!$B$37</f>
        <v>11</v>
      </c>
      <c r="I22" s="24">
        <f>+Criteria!$B$36</f>
        <v>12</v>
      </c>
      <c r="J22" s="24">
        <f>+Criteria!$B$37</f>
        <v>11</v>
      </c>
      <c r="K22" s="24">
        <f>+Criteria!$B$36</f>
        <v>12</v>
      </c>
      <c r="L22" s="24">
        <f>+Criteria!$B$37</f>
        <v>11</v>
      </c>
      <c r="M22" s="24">
        <f>+Criteria!$B$36</f>
        <v>12</v>
      </c>
      <c r="N22" s="25">
        <f>+Criteria!$B$37</f>
        <v>11</v>
      </c>
    </row>
    <row r="23" spans="2:14" ht="14.4" thickTop="1" thickBot="1" x14ac:dyDescent="0.3">
      <c r="B23" s="26"/>
      <c r="C23" s="27"/>
      <c r="D23" s="28"/>
      <c r="E23" s="289" t="s">
        <v>29</v>
      </c>
      <c r="F23" s="290"/>
      <c r="G23" s="264" t="s">
        <v>29</v>
      </c>
      <c r="H23" s="291"/>
      <c r="I23" s="264" t="s">
        <v>29</v>
      </c>
      <c r="J23" s="291"/>
      <c r="K23" s="264" t="s">
        <v>29</v>
      </c>
      <c r="L23" s="291"/>
      <c r="M23" s="264" t="s">
        <v>29</v>
      </c>
      <c r="N23" s="265"/>
    </row>
    <row r="24" spans="2:14" x14ac:dyDescent="0.25">
      <c r="B24" s="91" t="s">
        <v>2</v>
      </c>
      <c r="C24" s="29" t="s">
        <v>23</v>
      </c>
      <c r="D24" s="30" t="s">
        <v>27</v>
      </c>
      <c r="E24" s="287" t="s">
        <v>5</v>
      </c>
      <c r="F24" s="288"/>
      <c r="G24" s="315" t="s">
        <v>5</v>
      </c>
      <c r="H24" s="315"/>
      <c r="I24" s="315" t="s">
        <v>5</v>
      </c>
      <c r="J24" s="315"/>
      <c r="K24" s="315" t="s">
        <v>5</v>
      </c>
      <c r="L24" s="315"/>
      <c r="M24" s="315" t="s">
        <v>5</v>
      </c>
      <c r="N24" s="316"/>
    </row>
    <row r="25" spans="2:14" ht="12.75" customHeight="1" x14ac:dyDescent="0.25">
      <c r="B25" s="92">
        <f>+EightHrs</f>
        <v>6</v>
      </c>
      <c r="C25" s="54">
        <f>+IF(B25&gt;8,8/Criteria!$C$57,B25/Criteria!$C$57)</f>
        <v>0.75</v>
      </c>
      <c r="D25" s="31" t="s">
        <v>40</v>
      </c>
      <c r="E25" s="32">
        <f>+E18/E22</f>
        <v>369.45</v>
      </c>
      <c r="F25" s="32">
        <f>+E18/F22</f>
        <v>403.0363636363636</v>
      </c>
      <c r="G25" s="32">
        <f>+G18/G22</f>
        <v>351.45</v>
      </c>
      <c r="H25" s="32">
        <f>+G18/H22</f>
        <v>383.4</v>
      </c>
      <c r="I25" s="32">
        <f>+I18/I22</f>
        <v>305.75</v>
      </c>
      <c r="J25" s="32">
        <f>+I18/J22</f>
        <v>333.54545454545456</v>
      </c>
      <c r="K25" s="32">
        <f>+K18/K22</f>
        <v>287.75</v>
      </c>
      <c r="L25" s="32">
        <f>+K18/L22</f>
        <v>313.90909090909093</v>
      </c>
      <c r="M25" s="32">
        <v>0</v>
      </c>
      <c r="N25" s="32">
        <v>0</v>
      </c>
    </row>
    <row r="26" spans="2:14" x14ac:dyDescent="0.25">
      <c r="B26" s="92">
        <f>+EightHrs</f>
        <v>6</v>
      </c>
      <c r="C26" s="54">
        <f>+IF(B26&gt;8,8/Criteria!$C$57,B26/Criteria!$C$57)</f>
        <v>0.75</v>
      </c>
      <c r="D26" s="31" t="s">
        <v>51</v>
      </c>
      <c r="E26" s="32">
        <f>+E19/E22</f>
        <v>679.07499999999993</v>
      </c>
      <c r="F26" s="32">
        <f>+E19/F22</f>
        <v>740.80909090909086</v>
      </c>
      <c r="G26" s="32">
        <f>+G19/G22</f>
        <v>661.07499999999993</v>
      </c>
      <c r="H26" s="32">
        <f>+G19/H22</f>
        <v>721.17272727272723</v>
      </c>
      <c r="I26" s="32">
        <f>+I19/I22</f>
        <v>566.375</v>
      </c>
      <c r="J26" s="32">
        <f>+I19/J22</f>
        <v>617.86363636363637</v>
      </c>
      <c r="K26" s="32">
        <f>+K19/K22</f>
        <v>548.375</v>
      </c>
      <c r="L26" s="32">
        <f>+K19/L22</f>
        <v>598.22727272727275</v>
      </c>
      <c r="M26" s="32">
        <v>0</v>
      </c>
      <c r="N26" s="32">
        <v>0</v>
      </c>
    </row>
    <row r="27" spans="2:14" x14ac:dyDescent="0.25">
      <c r="B27" s="92">
        <f>+EightHrs</f>
        <v>6</v>
      </c>
      <c r="C27" s="54">
        <f>+IF(B27&gt;8,8/Criteria!$C$57,B27/Criteria!$C$57)</f>
        <v>0.75</v>
      </c>
      <c r="D27" s="31" t="s">
        <v>49</v>
      </c>
      <c r="E27" s="32">
        <f>+E20/E22</f>
        <v>660.25</v>
      </c>
      <c r="F27" s="32">
        <f>+E20/F22</f>
        <v>720.27272727272725</v>
      </c>
      <c r="G27" s="32">
        <f>+G20/G22</f>
        <v>642.25</v>
      </c>
      <c r="H27" s="32">
        <f>+G20/H22</f>
        <v>700.63636363636363</v>
      </c>
      <c r="I27" s="32">
        <f>+I20/I22</f>
        <v>537.75</v>
      </c>
      <c r="J27" s="32">
        <f>+I20/J22</f>
        <v>586.63636363636363</v>
      </c>
      <c r="K27" s="32">
        <f>+K20/K22</f>
        <v>519.75</v>
      </c>
      <c r="L27" s="32">
        <f>+K20/L22</f>
        <v>567</v>
      </c>
      <c r="M27" s="32">
        <v>0</v>
      </c>
      <c r="N27" s="32">
        <v>0</v>
      </c>
    </row>
    <row r="28" spans="2:14" ht="13.8" thickBot="1" x14ac:dyDescent="0.3">
      <c r="B28" s="93">
        <f>+EightHrs</f>
        <v>6</v>
      </c>
      <c r="C28" s="34">
        <f>+IF(B28&gt;8,8/Criteria!$C$57,B28/Criteria!$C$57)</f>
        <v>0.75</v>
      </c>
      <c r="D28" s="35" t="s">
        <v>53</v>
      </c>
      <c r="E28" s="36">
        <f>+E21/E22</f>
        <v>954.45000000000016</v>
      </c>
      <c r="F28" s="36">
        <f>+E21/F22</f>
        <v>1041.2181818181818</v>
      </c>
      <c r="G28" s="36">
        <f>+G21/G22</f>
        <v>936.45000000000016</v>
      </c>
      <c r="H28" s="36">
        <f>+G21/H22</f>
        <v>1021.5818181818183</v>
      </c>
      <c r="I28" s="36">
        <f>+I21/I22</f>
        <v>768.25</v>
      </c>
      <c r="J28" s="36">
        <f>+I21/J22</f>
        <v>838.09090909090912</v>
      </c>
      <c r="K28" s="36">
        <f>+K21/K22</f>
        <v>750.25</v>
      </c>
      <c r="L28" s="36">
        <f>+K21/L22</f>
        <v>818.4545454545455</v>
      </c>
      <c r="M28" s="36">
        <v>0</v>
      </c>
      <c r="N28" s="36">
        <v>0</v>
      </c>
    </row>
    <row r="29" spans="2:14" x14ac:dyDescent="0.25">
      <c r="B29" s="79"/>
      <c r="C29" s="80"/>
      <c r="D29" s="81"/>
      <c r="E29" s="79"/>
      <c r="F29" s="79"/>
      <c r="G29" s="79"/>
      <c r="H29" s="79"/>
      <c r="I29" s="79"/>
      <c r="J29" s="79"/>
      <c r="K29" s="79"/>
      <c r="L29" s="79"/>
      <c r="M29" s="79"/>
      <c r="N29" s="79"/>
    </row>
    <row r="30" spans="2:14" ht="36" customHeight="1" x14ac:dyDescent="0.25">
      <c r="B30" s="188" t="s">
        <v>83</v>
      </c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</row>
    <row r="31" spans="2:14" ht="3.75" customHeight="1" x14ac:dyDescent="0.3">
      <c r="B31" s="59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</row>
    <row r="32" spans="2:14" ht="12" customHeight="1" thickBot="1" x14ac:dyDescent="0.3"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2:14" ht="30" customHeight="1" x14ac:dyDescent="0.4">
      <c r="B33" s="280" t="str">
        <f>+Criteria!A5</f>
        <v>80K</v>
      </c>
      <c r="C33" s="281"/>
      <c r="D33" s="282"/>
      <c r="E33" s="283" t="s">
        <v>6</v>
      </c>
      <c r="F33" s="284"/>
      <c r="G33" s="285" t="s">
        <v>9</v>
      </c>
      <c r="H33" s="285"/>
      <c r="I33" s="285" t="s">
        <v>10</v>
      </c>
      <c r="J33" s="285"/>
      <c r="K33" s="285" t="s">
        <v>0</v>
      </c>
      <c r="L33" s="285"/>
      <c r="M33" s="285" t="s">
        <v>57</v>
      </c>
      <c r="N33" s="286"/>
    </row>
    <row r="34" spans="2:14" ht="12.75" customHeight="1" x14ac:dyDescent="0.25">
      <c r="B34" s="61" t="s">
        <v>30</v>
      </c>
      <c r="C34" s="317" t="str">
        <f>+Criteria!B2</f>
        <v>EE ONLY</v>
      </c>
      <c r="D34" s="255"/>
      <c r="E34" s="256">
        <f>+Criteria!B13-(Criteria!$B$48*'6hrs CSEA-MGMT'!$C41)</f>
        <v>4073.3999999999996</v>
      </c>
      <c r="F34" s="257"/>
      <c r="G34" s="258">
        <f>+Criteria!B21-(Criteria!$B$48*'6hrs CSEA-MGMT'!$C41)</f>
        <v>3857.3999999999996</v>
      </c>
      <c r="H34" s="258"/>
      <c r="I34" s="258">
        <f>+Criteria!B29-(Criteria!$B$48*'6hrs CSEA-MGMT'!$C41)</f>
        <v>3309</v>
      </c>
      <c r="J34" s="258"/>
      <c r="K34" s="258">
        <f>+Criteria!B5-(Criteria!$B$48*'6hrs CSEA-MGMT'!$C41)</f>
        <v>3093</v>
      </c>
      <c r="L34" s="258"/>
      <c r="M34" s="258">
        <f>+Criteria!B34</f>
        <v>980.4</v>
      </c>
      <c r="N34" s="272"/>
    </row>
    <row r="35" spans="2:14" ht="12.75" customHeight="1" x14ac:dyDescent="0.25">
      <c r="B35" s="61" t="s">
        <v>30</v>
      </c>
      <c r="C35" s="317" t="str">
        <f>+Criteria!C2</f>
        <v>EE+SPOUSE</v>
      </c>
      <c r="D35" s="255"/>
      <c r="E35" s="256">
        <f>+Criteria!C13-(Criteria!$C$48*'6hrs CSEA-MGMT'!$C42)</f>
        <v>7404.9</v>
      </c>
      <c r="F35" s="257"/>
      <c r="G35" s="258">
        <f>+Criteria!C21-(Criteria!$C$48*'6hrs CSEA-MGMT'!$C42)</f>
        <v>7188.9</v>
      </c>
      <c r="H35" s="258"/>
      <c r="I35" s="258">
        <f>+Criteria!C29-(Criteria!$C$48*'6hrs CSEA-MGMT'!$C42)</f>
        <v>6052.5</v>
      </c>
      <c r="J35" s="258"/>
      <c r="K35" s="258">
        <f>+Criteria!C5-(Criteria!$C$48*'6hrs CSEA-MGMT'!$C42)</f>
        <v>5836.5</v>
      </c>
      <c r="L35" s="258"/>
      <c r="M35" s="258">
        <f>+Criteria!C34</f>
        <v>1568.4</v>
      </c>
      <c r="N35" s="272"/>
    </row>
    <row r="36" spans="2:14" ht="12.75" customHeight="1" x14ac:dyDescent="0.25">
      <c r="B36" s="61" t="s">
        <v>30</v>
      </c>
      <c r="C36" s="254" t="str">
        <f>+Criteria!E2</f>
        <v xml:space="preserve">EE+CHILDREN </v>
      </c>
      <c r="D36" s="255"/>
      <c r="E36" s="256">
        <f>+Criteria!E13-(Criteria!$E$48*'6hrs CSEA-MGMT'!$C44)</f>
        <v>7239</v>
      </c>
      <c r="F36" s="257"/>
      <c r="G36" s="258">
        <f>+Criteria!E21-(Criteria!$E$48*'6hrs CSEA-MGMT'!$C44)</f>
        <v>7023</v>
      </c>
      <c r="H36" s="258"/>
      <c r="I36" s="258">
        <f>+Criteria!E29-(Criteria!$E$48*'6hrs CSEA-MGMT'!$C44)</f>
        <v>5769</v>
      </c>
      <c r="J36" s="258"/>
      <c r="K36" s="258">
        <f>+Criteria!E5-(Criteria!$E$48*'6hrs CSEA-MGMT'!$C44)</f>
        <v>5553</v>
      </c>
      <c r="L36" s="258"/>
      <c r="M36" s="258">
        <f>+Criteria!E34</f>
        <v>1686</v>
      </c>
      <c r="N36" s="272"/>
    </row>
    <row r="37" spans="2:14" ht="12.75" customHeight="1" thickBot="1" x14ac:dyDescent="0.3">
      <c r="B37" s="61" t="s">
        <v>30</v>
      </c>
      <c r="C37" s="268" t="str">
        <f>+Criteria!F2</f>
        <v>EE + FAMILY</v>
      </c>
      <c r="D37" s="269"/>
      <c r="E37" s="270">
        <f>+Criteria!F13-(Criteria!$F$48*'6hrs CSEA-MGMT'!$C44)</f>
        <v>10409.400000000001</v>
      </c>
      <c r="F37" s="271"/>
      <c r="G37" s="258">
        <f>+Criteria!F21-(Criteria!$F$48*'6hrs CSEA-MGMT'!$C44)</f>
        <v>10193.400000000001</v>
      </c>
      <c r="H37" s="258"/>
      <c r="I37" s="258">
        <f>+Criteria!F29-(Criteria!$F$48*'6hrs CSEA-MGMT'!$C44)</f>
        <v>8175</v>
      </c>
      <c r="J37" s="258"/>
      <c r="K37" s="258">
        <f>+Criteria!F5-(Criteria!$F$48*'6hrs CSEA-MGMT'!$C44)</f>
        <v>7959</v>
      </c>
      <c r="L37" s="258"/>
      <c r="M37" s="258">
        <f>+Criteria!F34</f>
        <v>2450.4</v>
      </c>
      <c r="N37" s="272"/>
    </row>
    <row r="38" spans="2:14" ht="14.4" thickTop="1" thickBot="1" x14ac:dyDescent="0.3">
      <c r="B38" s="62"/>
      <c r="C38" s="318" t="s">
        <v>45</v>
      </c>
      <c r="D38" s="319"/>
      <c r="E38" s="63">
        <f>+Criteria!$B$36</f>
        <v>12</v>
      </c>
      <c r="F38" s="63">
        <f>+Criteria!$B$37</f>
        <v>11</v>
      </c>
      <c r="G38" s="63">
        <f>+Criteria!$B$36</f>
        <v>12</v>
      </c>
      <c r="H38" s="63">
        <f>+Criteria!$B$37</f>
        <v>11</v>
      </c>
      <c r="I38" s="63">
        <f>+Criteria!$B$36</f>
        <v>12</v>
      </c>
      <c r="J38" s="63">
        <f>+Criteria!$B$37</f>
        <v>11</v>
      </c>
      <c r="K38" s="63">
        <f>+Criteria!$B$36</f>
        <v>12</v>
      </c>
      <c r="L38" s="63">
        <f>+Criteria!$B$37</f>
        <v>11</v>
      </c>
      <c r="M38" s="63">
        <f>+Criteria!$B$36</f>
        <v>12</v>
      </c>
      <c r="N38" s="64">
        <f>+Criteria!$B$37</f>
        <v>11</v>
      </c>
    </row>
    <row r="39" spans="2:14" ht="14.4" thickTop="1" thickBot="1" x14ac:dyDescent="0.3">
      <c r="B39" s="65"/>
      <c r="C39" s="66"/>
      <c r="D39" s="67"/>
      <c r="E39" s="320" t="s">
        <v>29</v>
      </c>
      <c r="F39" s="321"/>
      <c r="G39" s="259" t="s">
        <v>29</v>
      </c>
      <c r="H39" s="260"/>
      <c r="I39" s="259" t="s">
        <v>29</v>
      </c>
      <c r="J39" s="260"/>
      <c r="K39" s="259" t="s">
        <v>29</v>
      </c>
      <c r="L39" s="260"/>
      <c r="M39" s="259" t="s">
        <v>29</v>
      </c>
      <c r="N39" s="261"/>
    </row>
    <row r="40" spans="2:14" x14ac:dyDescent="0.25">
      <c r="B40" s="85" t="s">
        <v>2</v>
      </c>
      <c r="C40" s="68" t="s">
        <v>23</v>
      </c>
      <c r="D40" s="69" t="s">
        <v>27</v>
      </c>
      <c r="E40" s="176" t="s">
        <v>5</v>
      </c>
      <c r="F40" s="177"/>
      <c r="G40" s="262" t="s">
        <v>5</v>
      </c>
      <c r="H40" s="262"/>
      <c r="I40" s="262" t="s">
        <v>5</v>
      </c>
      <c r="J40" s="262"/>
      <c r="K40" s="262" t="s">
        <v>5</v>
      </c>
      <c r="L40" s="262"/>
      <c r="M40" s="262" t="s">
        <v>5</v>
      </c>
      <c r="N40" s="263"/>
    </row>
    <row r="41" spans="2:14" x14ac:dyDescent="0.25">
      <c r="B41" s="86">
        <f>+EightHrs</f>
        <v>6</v>
      </c>
      <c r="C41" s="70">
        <f>+IF(B41&gt;8,8/Criteria!$C$57,B41/Criteria!$C$57)</f>
        <v>0.75</v>
      </c>
      <c r="D41" s="71" t="s">
        <v>40</v>
      </c>
      <c r="E41" s="72">
        <f>+E34/E38</f>
        <v>339.45</v>
      </c>
      <c r="F41" s="72">
        <f>+E34/F38</f>
        <v>370.30909090909086</v>
      </c>
      <c r="G41" s="72">
        <f>+G34/G38</f>
        <v>321.45</v>
      </c>
      <c r="H41" s="72">
        <f>+G34/H38</f>
        <v>350.67272727272723</v>
      </c>
      <c r="I41" s="72">
        <f>+I34/I38</f>
        <v>275.75</v>
      </c>
      <c r="J41" s="72">
        <f>+I34/J38</f>
        <v>300.81818181818181</v>
      </c>
      <c r="K41" s="72">
        <f>+K34/K38</f>
        <v>257.75</v>
      </c>
      <c r="L41" s="72">
        <f>+K34/L38</f>
        <v>281.18181818181819</v>
      </c>
      <c r="M41" s="72">
        <v>0</v>
      </c>
      <c r="N41" s="100">
        <v>0</v>
      </c>
    </row>
    <row r="42" spans="2:14" x14ac:dyDescent="0.25">
      <c r="B42" s="86">
        <f>+EightHrs</f>
        <v>6</v>
      </c>
      <c r="C42" s="70">
        <f>+IF(B42&gt;8,8/Criteria!$C$57,B42/Criteria!$C$57)</f>
        <v>0.75</v>
      </c>
      <c r="D42" s="71" t="s">
        <v>51</v>
      </c>
      <c r="E42" s="72">
        <f>+E35/E38</f>
        <v>617.07499999999993</v>
      </c>
      <c r="F42" s="72">
        <f>+E35/F38</f>
        <v>673.17272727272723</v>
      </c>
      <c r="G42" s="72">
        <f>+G35/G38</f>
        <v>599.07499999999993</v>
      </c>
      <c r="H42" s="72">
        <f>+G35/H38</f>
        <v>653.5363636363636</v>
      </c>
      <c r="I42" s="72">
        <f>+I35/I38</f>
        <v>504.375</v>
      </c>
      <c r="J42" s="72">
        <f>+I35/J38</f>
        <v>550.22727272727275</v>
      </c>
      <c r="K42" s="72">
        <f>+K35/K38</f>
        <v>486.375</v>
      </c>
      <c r="L42" s="72">
        <f>+K35/L38</f>
        <v>530.59090909090912</v>
      </c>
      <c r="M42" s="72">
        <v>0</v>
      </c>
      <c r="N42" s="100">
        <v>0</v>
      </c>
    </row>
    <row r="43" spans="2:14" x14ac:dyDescent="0.25">
      <c r="B43" s="86">
        <f>+EightHrs</f>
        <v>6</v>
      </c>
      <c r="C43" s="70">
        <f>+IF(B43&gt;8,8/Criteria!$C$57,B43/Criteria!$C$57)</f>
        <v>0.75</v>
      </c>
      <c r="D43" s="71" t="s">
        <v>49</v>
      </c>
      <c r="E43" s="72">
        <f>+E36/E38</f>
        <v>603.25</v>
      </c>
      <c r="F43" s="72">
        <f>+E36/F38</f>
        <v>658.09090909090912</v>
      </c>
      <c r="G43" s="72">
        <f>+G36/G38</f>
        <v>585.25</v>
      </c>
      <c r="H43" s="72">
        <f>+G36/H38</f>
        <v>638.4545454545455</v>
      </c>
      <c r="I43" s="72">
        <f>+I36/I38</f>
        <v>480.75</v>
      </c>
      <c r="J43" s="72">
        <f>+I36/J38</f>
        <v>524.4545454545455</v>
      </c>
      <c r="K43" s="72">
        <f>+K36/K38</f>
        <v>462.75</v>
      </c>
      <c r="L43" s="72">
        <f>+K36/L38</f>
        <v>504.81818181818181</v>
      </c>
      <c r="M43" s="72">
        <v>0</v>
      </c>
      <c r="N43" s="100">
        <v>0</v>
      </c>
    </row>
    <row r="44" spans="2:14" ht="13.8" thickBot="1" x14ac:dyDescent="0.3">
      <c r="B44" s="87">
        <f>+EightHrs</f>
        <v>6</v>
      </c>
      <c r="C44" s="73">
        <f>+IF(B44&gt;8,8/Criteria!$C$57,B44/Criteria!$C$57)</f>
        <v>0.75</v>
      </c>
      <c r="D44" s="74" t="s">
        <v>53</v>
      </c>
      <c r="E44" s="75">
        <f>+E37/E38</f>
        <v>867.45000000000016</v>
      </c>
      <c r="F44" s="75">
        <f>+E37/F38</f>
        <v>946.30909090909108</v>
      </c>
      <c r="G44" s="75">
        <f>+G37/G38</f>
        <v>849.45000000000016</v>
      </c>
      <c r="H44" s="75">
        <f>+G37/H38</f>
        <v>926.67272727272746</v>
      </c>
      <c r="I44" s="75">
        <f>+I37/I38</f>
        <v>681.25</v>
      </c>
      <c r="J44" s="75">
        <f>+I37/J38</f>
        <v>743.18181818181813</v>
      </c>
      <c r="K44" s="75">
        <f>+K37/K38</f>
        <v>663.25</v>
      </c>
      <c r="L44" s="75">
        <f>+K37/L38</f>
        <v>723.5454545454545</v>
      </c>
      <c r="M44" s="75">
        <v>0</v>
      </c>
      <c r="N44" s="101">
        <v>0</v>
      </c>
    </row>
    <row r="45" spans="2:14" ht="12" customHeight="1" thickBot="1" x14ac:dyDescent="0.3">
      <c r="B45" s="9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10"/>
    </row>
    <row r="46" spans="2:14" ht="36.75" customHeight="1" x14ac:dyDescent="0.4">
      <c r="B46" s="308" t="str">
        <f>+Criteria!A6</f>
        <v>80M</v>
      </c>
      <c r="C46" s="309"/>
      <c r="D46" s="310"/>
      <c r="E46" s="311" t="s">
        <v>6</v>
      </c>
      <c r="F46" s="312"/>
      <c r="G46" s="313" t="s">
        <v>9</v>
      </c>
      <c r="H46" s="313"/>
      <c r="I46" s="313" t="s">
        <v>10</v>
      </c>
      <c r="J46" s="313"/>
      <c r="K46" s="313" t="s">
        <v>0</v>
      </c>
      <c r="L46" s="313"/>
      <c r="M46" s="313" t="s">
        <v>57</v>
      </c>
      <c r="N46" s="314"/>
    </row>
    <row r="47" spans="2:14" ht="12.75" customHeight="1" x14ac:dyDescent="0.25">
      <c r="B47" s="38" t="s">
        <v>30</v>
      </c>
      <c r="C47" s="238" t="str">
        <f>+Criteria!B2</f>
        <v>EE ONLY</v>
      </c>
      <c r="D47" s="239"/>
      <c r="E47" s="240">
        <f>+Criteria!B14-(Criteria!$B$48*'6hrs CSEA-MGMT'!$C54)</f>
        <v>3461.3999999999996</v>
      </c>
      <c r="F47" s="241"/>
      <c r="G47" s="242">
        <f>+Criteria!B22-(Criteria!$B$48*'6hrs CSEA-MGMT'!$C54)</f>
        <v>3245.3999999999996</v>
      </c>
      <c r="H47" s="242"/>
      <c r="I47" s="242">
        <f>+Criteria!B30-(Criteria!$B$48*'6hrs CSEA-MGMT'!$C54)</f>
        <v>2697</v>
      </c>
      <c r="J47" s="242"/>
      <c r="K47" s="242">
        <f>+Criteria!B6-(Criteria!$B$48*'6hrs CSEA-MGMT'!$C54)</f>
        <v>2481</v>
      </c>
      <c r="L47" s="242"/>
      <c r="M47" s="242">
        <f>+Criteria!B34</f>
        <v>980.4</v>
      </c>
      <c r="N47" s="243"/>
    </row>
    <row r="48" spans="2:14" ht="12.75" customHeight="1" x14ac:dyDescent="0.25">
      <c r="B48" s="38" t="s">
        <v>30</v>
      </c>
      <c r="C48" s="238" t="str">
        <f>+Criteria!C2</f>
        <v>EE+SPOUSE</v>
      </c>
      <c r="D48" s="239"/>
      <c r="E48" s="240">
        <f>+Criteria!C14-(Criteria!$C$48*'6hrs CSEA-MGMT'!$C55)</f>
        <v>6180.9</v>
      </c>
      <c r="F48" s="241"/>
      <c r="G48" s="242">
        <f>+Criteria!C22-(Criteria!$C$48*'6hrs CSEA-MGMT'!$C55)</f>
        <v>5964.9</v>
      </c>
      <c r="H48" s="242"/>
      <c r="I48" s="242">
        <f>+Criteria!C30-(Criteria!$C$48*'6hrs CSEA-MGMT'!$C55)</f>
        <v>4828.5</v>
      </c>
      <c r="J48" s="242"/>
      <c r="K48" s="242">
        <f>+Criteria!C6-(Criteria!$C$48*'6hrs CSEA-MGMT'!$C55)</f>
        <v>4612.5</v>
      </c>
      <c r="L48" s="242"/>
      <c r="M48" s="242">
        <f>+Criteria!C34</f>
        <v>1568.4</v>
      </c>
      <c r="N48" s="243"/>
    </row>
    <row r="49" spans="2:16" ht="12.75" customHeight="1" x14ac:dyDescent="0.25">
      <c r="B49" s="38" t="s">
        <v>30</v>
      </c>
      <c r="C49" s="238" t="str">
        <f>+Criteria!E2</f>
        <v xml:space="preserve">EE+CHILDREN </v>
      </c>
      <c r="D49" s="239"/>
      <c r="E49" s="240">
        <f>+Criteria!E14-(Criteria!$E$48*'6hrs CSEA-MGMT'!$C56)</f>
        <v>6147</v>
      </c>
      <c r="F49" s="241"/>
      <c r="G49" s="242">
        <f>+Criteria!E22-(Criteria!$E$48*'6hrs CSEA-MGMT'!$C56)</f>
        <v>5931</v>
      </c>
      <c r="H49" s="242"/>
      <c r="I49" s="242">
        <f>IF(+Criteria!E30-(Criteria!$E$48*'6hrs CSEA-MGMT'!$C56)&lt;0,0,+Criteria!E30-(Criteria!$E$48*'6hrs CSEA-MGMT'!$C56))</f>
        <v>4677</v>
      </c>
      <c r="J49" s="242"/>
      <c r="K49" s="242">
        <f>IF(+Criteria!E6-(Criteria!$E$48*'6hrs CSEA-MGMT'!$C56)&lt;0,0,+Criteria!E6-(Criteria!$E$48*'6hrs CSEA-MGMT'!$C56))</f>
        <v>4461</v>
      </c>
      <c r="L49" s="242"/>
      <c r="M49" s="242">
        <f>+Criteria!E34</f>
        <v>1686</v>
      </c>
      <c r="N49" s="243"/>
    </row>
    <row r="50" spans="2:16" ht="12.75" customHeight="1" thickBot="1" x14ac:dyDescent="0.3">
      <c r="B50" s="38" t="s">
        <v>30</v>
      </c>
      <c r="C50" s="275" t="str">
        <f>+Criteria!F2</f>
        <v>EE + FAMILY</v>
      </c>
      <c r="D50" s="276"/>
      <c r="E50" s="277">
        <f>+Criteria!F14-(Criteria!$F$48*'6hrs CSEA-MGMT'!$C57)</f>
        <v>8705.4000000000015</v>
      </c>
      <c r="F50" s="278"/>
      <c r="G50" s="242">
        <f>+Criteria!F22-(Criteria!$F$48*'6hrs CSEA-MGMT'!$C57)</f>
        <v>8489.4000000000015</v>
      </c>
      <c r="H50" s="242"/>
      <c r="I50" s="356">
        <f>IF(+Criteria!F30-(Criteria!$F$48*'6hrs CSEA-MGMT'!$C57)&lt;0,0,+Criteria!F30-(Criteria!$F$48*'6hrs CSEA-MGMT'!$C57))</f>
        <v>6471</v>
      </c>
      <c r="J50" s="356"/>
      <c r="K50" s="356">
        <f>IF(+Criteria!F6-(Criteria!$F$48*'6hrs CSEA-MGMT'!$C57)&lt;0,0,+Criteria!F6-(Criteria!$F$48*'6hrs CSEA-MGMT'!$C57))</f>
        <v>6255</v>
      </c>
      <c r="L50" s="356"/>
      <c r="M50" s="242">
        <f>+Criteria!F34</f>
        <v>2450.4</v>
      </c>
      <c r="N50" s="243"/>
    </row>
    <row r="51" spans="2:16" ht="14.4" thickTop="1" thickBot="1" x14ac:dyDescent="0.3">
      <c r="B51" s="39"/>
      <c r="C51" s="273" t="s">
        <v>45</v>
      </c>
      <c r="D51" s="274"/>
      <c r="E51" s="40">
        <f>+Criteria!$B$36</f>
        <v>12</v>
      </c>
      <c r="F51" s="40">
        <f>+Criteria!$B$37</f>
        <v>11</v>
      </c>
      <c r="G51" s="40">
        <f>+Criteria!$B$36</f>
        <v>12</v>
      </c>
      <c r="H51" s="40">
        <f>+Criteria!$B$37</f>
        <v>11</v>
      </c>
      <c r="I51" s="122">
        <f>+Criteria!$B$36</f>
        <v>12</v>
      </c>
      <c r="J51" s="122">
        <f>+Criteria!$B$37</f>
        <v>11</v>
      </c>
      <c r="K51" s="40">
        <f>+Criteria!$B$36</f>
        <v>12</v>
      </c>
      <c r="L51" s="40">
        <f>+Criteria!$B$37</f>
        <v>11</v>
      </c>
      <c r="M51" s="40">
        <f>+Criteria!$B$36</f>
        <v>12</v>
      </c>
      <c r="N51" s="41">
        <f>+Criteria!$B$37</f>
        <v>11</v>
      </c>
    </row>
    <row r="52" spans="2:16" ht="14.4" thickTop="1" thickBot="1" x14ac:dyDescent="0.3">
      <c r="B52" s="42"/>
      <c r="C52" s="43"/>
      <c r="D52" s="44"/>
      <c r="E52" s="292" t="s">
        <v>29</v>
      </c>
      <c r="F52" s="293"/>
      <c r="G52" s="294" t="s">
        <v>29</v>
      </c>
      <c r="H52" s="295"/>
      <c r="I52" s="294" t="s">
        <v>29</v>
      </c>
      <c r="J52" s="295"/>
      <c r="K52" s="294" t="s">
        <v>29</v>
      </c>
      <c r="L52" s="295"/>
      <c r="M52" s="294" t="s">
        <v>29</v>
      </c>
      <c r="N52" s="296"/>
    </row>
    <row r="53" spans="2:16" x14ac:dyDescent="0.25">
      <c r="B53" s="88" t="s">
        <v>2</v>
      </c>
      <c r="C53" s="45" t="s">
        <v>23</v>
      </c>
      <c r="D53" s="46" t="s">
        <v>27</v>
      </c>
      <c r="E53" s="297" t="s">
        <v>5</v>
      </c>
      <c r="F53" s="298"/>
      <c r="G53" s="299" t="s">
        <v>5</v>
      </c>
      <c r="H53" s="299"/>
      <c r="I53" s="299" t="s">
        <v>5</v>
      </c>
      <c r="J53" s="299"/>
      <c r="K53" s="299" t="s">
        <v>5</v>
      </c>
      <c r="L53" s="299"/>
      <c r="M53" s="299" t="s">
        <v>5</v>
      </c>
      <c r="N53" s="300"/>
    </row>
    <row r="54" spans="2:16" x14ac:dyDescent="0.25">
      <c r="B54" s="89">
        <f>+EightHrs</f>
        <v>6</v>
      </c>
      <c r="C54" s="55">
        <f>+IF(B54&gt;8,8/Criteria!$C$57,B54/Criteria!$C$57)</f>
        <v>0.75</v>
      </c>
      <c r="D54" s="47" t="s">
        <v>40</v>
      </c>
      <c r="E54" s="48">
        <f>+E47/E51</f>
        <v>288.45</v>
      </c>
      <c r="F54" s="48">
        <f>+E47/F51</f>
        <v>314.67272727272723</v>
      </c>
      <c r="G54" s="48">
        <f>+G47/G51</f>
        <v>270.45</v>
      </c>
      <c r="H54" s="48">
        <f>+G47/H51</f>
        <v>295.0363636363636</v>
      </c>
      <c r="I54" s="48">
        <f>+I47/I51</f>
        <v>224.75</v>
      </c>
      <c r="J54" s="48">
        <f>+I47/J51</f>
        <v>245.18181818181819</v>
      </c>
      <c r="K54" s="48">
        <f>+K47/K51</f>
        <v>206.75</v>
      </c>
      <c r="L54" s="48">
        <f>+K47/L51</f>
        <v>225.54545454545453</v>
      </c>
      <c r="M54" s="48">
        <v>0</v>
      </c>
      <c r="N54" s="49">
        <v>0</v>
      </c>
      <c r="O54" s="98" t="s">
        <v>46</v>
      </c>
    </row>
    <row r="55" spans="2:16" x14ac:dyDescent="0.25">
      <c r="B55" s="89">
        <f>+EightHrs</f>
        <v>6</v>
      </c>
      <c r="C55" s="55">
        <f>+IF(B55&gt;8,8/Criteria!$C$57,B55/Criteria!$C$57)</f>
        <v>0.75</v>
      </c>
      <c r="D55" s="47" t="s">
        <v>51</v>
      </c>
      <c r="E55" s="48">
        <f>+E48/E51</f>
        <v>515.07499999999993</v>
      </c>
      <c r="F55" s="48">
        <f>+E48/F51</f>
        <v>561.9</v>
      </c>
      <c r="G55" s="48">
        <f>+G48/G51</f>
        <v>497.07499999999999</v>
      </c>
      <c r="H55" s="48">
        <f>+G48/H51</f>
        <v>542.26363636363635</v>
      </c>
      <c r="I55" s="48">
        <f>+I48/I51</f>
        <v>402.375</v>
      </c>
      <c r="J55" s="48">
        <f>+I48/J51</f>
        <v>438.95454545454544</v>
      </c>
      <c r="K55" s="48">
        <f>+K48/K51</f>
        <v>384.375</v>
      </c>
      <c r="L55" s="48">
        <f>+K48/L51</f>
        <v>419.31818181818181</v>
      </c>
      <c r="M55" s="48">
        <v>0</v>
      </c>
      <c r="N55" s="49">
        <v>0</v>
      </c>
      <c r="O55" s="98" t="s">
        <v>46</v>
      </c>
    </row>
    <row r="56" spans="2:16" x14ac:dyDescent="0.25">
      <c r="B56" s="89">
        <f>+EightHrs</f>
        <v>6</v>
      </c>
      <c r="C56" s="55">
        <f>+IF(B56&gt;8,8/Criteria!$C$57,B56/Criteria!$C$57)</f>
        <v>0.75</v>
      </c>
      <c r="D56" s="47" t="s">
        <v>49</v>
      </c>
      <c r="E56" s="48">
        <f>+E49/E51</f>
        <v>512.25</v>
      </c>
      <c r="F56" s="48">
        <f>+E49/F51</f>
        <v>558.81818181818187</v>
      </c>
      <c r="G56" s="48">
        <f>+G49/G51</f>
        <v>494.25</v>
      </c>
      <c r="H56" s="48">
        <f>+G49/H51</f>
        <v>539.18181818181813</v>
      </c>
      <c r="I56" s="48">
        <f t="shared" ref="I56" si="0">+I49/I51</f>
        <v>389.75</v>
      </c>
      <c r="J56" s="48">
        <f t="shared" ref="J56" si="1">+I49/J51</f>
        <v>425.18181818181819</v>
      </c>
      <c r="K56" s="48">
        <f t="shared" ref="K56" si="2">+K49/K51</f>
        <v>371.75</v>
      </c>
      <c r="L56" s="48">
        <f t="shared" ref="L56" si="3">+K49/L51</f>
        <v>405.54545454545456</v>
      </c>
      <c r="M56" s="48">
        <v>0</v>
      </c>
      <c r="N56" s="49">
        <v>0</v>
      </c>
      <c r="O56" s="98" t="s">
        <v>46</v>
      </c>
    </row>
    <row r="57" spans="2:16" ht="13.8" thickBot="1" x14ac:dyDescent="0.3">
      <c r="B57" s="90">
        <f>+EightHrs</f>
        <v>6</v>
      </c>
      <c r="C57" s="50">
        <f>+IF(B57&gt;8,8/Criteria!$C$57,B57/Criteria!$C$57)</f>
        <v>0.75</v>
      </c>
      <c r="D57" s="51" t="s">
        <v>53</v>
      </c>
      <c r="E57" s="52">
        <f>+E50/E51</f>
        <v>725.45000000000016</v>
      </c>
      <c r="F57" s="52">
        <f>+E50/F51</f>
        <v>791.40000000000009</v>
      </c>
      <c r="G57" s="52">
        <f>+G50/G51</f>
        <v>707.45000000000016</v>
      </c>
      <c r="H57" s="52">
        <f>+G50/H51</f>
        <v>771.76363636363646</v>
      </c>
      <c r="I57" s="52">
        <f t="shared" ref="I57" si="4">+I50/I51</f>
        <v>539.25</v>
      </c>
      <c r="J57" s="52">
        <f t="shared" ref="J57" si="5">+I50/J51</f>
        <v>588.27272727272725</v>
      </c>
      <c r="K57" s="52">
        <f t="shared" ref="K57" si="6">+K50/K51</f>
        <v>521.25</v>
      </c>
      <c r="L57" s="52">
        <f t="shared" ref="L57" si="7">+K50/L51</f>
        <v>568.63636363636363</v>
      </c>
      <c r="M57" s="52">
        <v>0</v>
      </c>
      <c r="N57" s="53">
        <v>0</v>
      </c>
      <c r="O57" s="99" t="s">
        <v>46</v>
      </c>
    </row>
    <row r="58" spans="2:16" x14ac:dyDescent="0.25">
      <c r="B58" s="79"/>
      <c r="C58" s="80"/>
      <c r="D58" s="81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8"/>
    </row>
    <row r="59" spans="2:16" ht="36" customHeight="1" x14ac:dyDescent="0.25">
      <c r="B59" s="188" t="s">
        <v>83</v>
      </c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</row>
    <row r="60" spans="2:16" ht="16.2" thickBot="1" x14ac:dyDescent="0.35">
      <c r="B60" s="59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</row>
    <row r="61" spans="2:16" ht="33" customHeight="1" x14ac:dyDescent="0.4">
      <c r="B61" s="301" t="str">
        <f>+Criteria!A7</f>
        <v>HSA-A</v>
      </c>
      <c r="C61" s="302"/>
      <c r="D61" s="303"/>
      <c r="E61" s="304" t="s">
        <v>6</v>
      </c>
      <c r="F61" s="305"/>
      <c r="G61" s="306" t="s">
        <v>9</v>
      </c>
      <c r="H61" s="306"/>
      <c r="I61" s="306" t="s">
        <v>10</v>
      </c>
      <c r="J61" s="306"/>
      <c r="K61" s="306" t="s">
        <v>0</v>
      </c>
      <c r="L61" s="306"/>
      <c r="M61" s="306" t="s">
        <v>57</v>
      </c>
      <c r="N61" s="307"/>
      <c r="O61" s="78"/>
    </row>
    <row r="62" spans="2:16" x14ac:dyDescent="0.25">
      <c r="B62" s="127" t="s">
        <v>30</v>
      </c>
      <c r="C62" s="236" t="str">
        <f>+Criteria!B2</f>
        <v>EE ONLY</v>
      </c>
      <c r="D62" s="237"/>
      <c r="E62" s="234">
        <f>+Criteria!B15-(Criteria!$B$48*'6hrs CSEA-MGMT'!$C69)</f>
        <v>3773.3999999999996</v>
      </c>
      <c r="F62" s="235"/>
      <c r="G62" s="225">
        <f>+Criteria!B23-(Criteria!$B$48*'6hrs CSEA-MGMT'!$C69)</f>
        <v>3557.3999999999996</v>
      </c>
      <c r="H62" s="225"/>
      <c r="I62" s="225">
        <f>+Criteria!B31-(Criteria!$B$48*'6hrs CSEA-MGMT'!$C69)</f>
        <v>3009</v>
      </c>
      <c r="J62" s="225"/>
      <c r="K62" s="225">
        <f>+Criteria!B7-(Criteria!$B$48*'6hrs CSEA-MGMT'!$C69)</f>
        <v>2793</v>
      </c>
      <c r="L62" s="225"/>
      <c r="M62" s="225">
        <f>+Criteria!B34</f>
        <v>980.4</v>
      </c>
      <c r="N62" s="226"/>
      <c r="O62" s="78"/>
    </row>
    <row r="63" spans="2:16" x14ac:dyDescent="0.25">
      <c r="B63" s="127" t="s">
        <v>30</v>
      </c>
      <c r="C63" s="236" t="str">
        <f>+Criteria!C2</f>
        <v>EE+SPOUSE</v>
      </c>
      <c r="D63" s="237"/>
      <c r="E63" s="234">
        <f>+Criteria!C15-(Criteria!$C$48*'6hrs CSEA-MGMT'!$C70)</f>
        <v>6828.9</v>
      </c>
      <c r="F63" s="235"/>
      <c r="G63" s="225">
        <f>+Criteria!C23-(Criteria!$C$48*'6hrs CSEA-MGMT'!$C70)</f>
        <v>6612.9</v>
      </c>
      <c r="H63" s="225"/>
      <c r="I63" s="225">
        <f>+Criteria!C31-(Criteria!$C$48*'6hrs CSEA-MGMT'!$C70)</f>
        <v>5476.5</v>
      </c>
      <c r="J63" s="225"/>
      <c r="K63" s="225">
        <f>+Criteria!C7-(Criteria!$C$48*'6hrs CSEA-MGMT'!$C70)</f>
        <v>5260.5</v>
      </c>
      <c r="L63" s="225"/>
      <c r="M63" s="225">
        <f>+Criteria!C34</f>
        <v>1568.4</v>
      </c>
      <c r="N63" s="226"/>
      <c r="O63" s="78"/>
    </row>
    <row r="64" spans="2:16" x14ac:dyDescent="0.25">
      <c r="B64" s="127" t="s">
        <v>30</v>
      </c>
      <c r="C64" s="236" t="str">
        <f>+Criteria!E2</f>
        <v xml:space="preserve">EE+CHILDREN </v>
      </c>
      <c r="D64" s="237"/>
      <c r="E64" s="234">
        <f>+Criteria!E15-(Criteria!$E$48*'6hrs CSEA-MGMT'!$C71)</f>
        <v>6711</v>
      </c>
      <c r="F64" s="235"/>
      <c r="G64" s="225">
        <f>+Criteria!E23-(Criteria!$E$48*'6hrs CSEA-MGMT'!$C71)</f>
        <v>6495</v>
      </c>
      <c r="H64" s="225"/>
      <c r="I64" s="225">
        <f>IF(+Criteria!E31-(Criteria!$E$48*'6hrs CSEA-MGMT'!$C71)&lt;0,0,+Criteria!E31-(Criteria!$E$48*'6hrs CSEA-MGMT'!$C71))</f>
        <v>5241</v>
      </c>
      <c r="J64" s="225"/>
      <c r="K64" s="225">
        <f>IF(+Criteria!E7-(Criteria!$E$48*'6hrs CSEA-MGMT'!$C71)&lt;0,0,+Criteria!E7-(Criteria!$E$48*'6hrs CSEA-MGMT'!$C71))</f>
        <v>5025</v>
      </c>
      <c r="L64" s="225"/>
      <c r="M64" s="225">
        <f>+Criteria!E34</f>
        <v>1686</v>
      </c>
      <c r="N64" s="226"/>
      <c r="O64" s="78"/>
    </row>
    <row r="65" spans="2:15" ht="13.8" thickBot="1" x14ac:dyDescent="0.3">
      <c r="B65" s="127" t="s">
        <v>30</v>
      </c>
      <c r="C65" s="221" t="str">
        <f>+Criteria!F2</f>
        <v>EE + FAMILY</v>
      </c>
      <c r="D65" s="222"/>
      <c r="E65" s="223">
        <f>+Criteria!F15-(Criteria!$F$48*'6hrs CSEA-MGMT'!$C72)</f>
        <v>9593.4000000000015</v>
      </c>
      <c r="F65" s="224"/>
      <c r="G65" s="225">
        <f>+Criteria!F23-(Criteria!$F$48*'6hrs CSEA-MGMT'!$C72)</f>
        <v>9377.4000000000015</v>
      </c>
      <c r="H65" s="225"/>
      <c r="I65" s="352">
        <f>IF(+Criteria!F31-(Criteria!$F$48*'6hrs CSEA-MGMT'!$C72)&lt;0,0,+Criteria!F31-(Criteria!$F$48*'6hrs CSEA-MGMT'!$C72))</f>
        <v>7359</v>
      </c>
      <c r="J65" s="352"/>
      <c r="K65" s="352">
        <f>IF(+Criteria!F7-(Criteria!$F$48*'6hrs CSEA-MGMT'!$C72)&lt;0,0,+Criteria!F7-(Criteria!$F$48*'6hrs CSEA-MGMT'!$C72))</f>
        <v>7143</v>
      </c>
      <c r="L65" s="352"/>
      <c r="M65" s="225">
        <f>+Criteria!F34</f>
        <v>2450.4</v>
      </c>
      <c r="N65" s="226"/>
      <c r="O65" s="78"/>
    </row>
    <row r="66" spans="2:15" ht="14.4" thickTop="1" thickBot="1" x14ac:dyDescent="0.3">
      <c r="B66" s="128"/>
      <c r="C66" s="227" t="s">
        <v>45</v>
      </c>
      <c r="D66" s="228"/>
      <c r="E66" s="129">
        <f>+Criteria!$B$36</f>
        <v>12</v>
      </c>
      <c r="F66" s="129">
        <f>+Criteria!$B$37</f>
        <v>11</v>
      </c>
      <c r="G66" s="129">
        <f>+Criteria!$B$36</f>
        <v>12</v>
      </c>
      <c r="H66" s="129">
        <f>+Criteria!$B$37</f>
        <v>11</v>
      </c>
      <c r="I66" s="147">
        <f>+Criteria!$B$36</f>
        <v>12</v>
      </c>
      <c r="J66" s="147">
        <f>+Criteria!$B$37</f>
        <v>11</v>
      </c>
      <c r="K66" s="129">
        <f>+Criteria!$B$36</f>
        <v>12</v>
      </c>
      <c r="L66" s="129">
        <f>+Criteria!$B$37</f>
        <v>11</v>
      </c>
      <c r="M66" s="129">
        <f>+Criteria!$B$36</f>
        <v>12</v>
      </c>
      <c r="N66" s="130">
        <f>+Criteria!$B$37</f>
        <v>11</v>
      </c>
      <c r="O66" s="78"/>
    </row>
    <row r="67" spans="2:15" ht="14.4" thickTop="1" thickBot="1" x14ac:dyDescent="0.3">
      <c r="B67" s="131"/>
      <c r="C67" s="132"/>
      <c r="D67" s="133"/>
      <c r="E67" s="229" t="s">
        <v>29</v>
      </c>
      <c r="F67" s="230"/>
      <c r="G67" s="231" t="s">
        <v>29</v>
      </c>
      <c r="H67" s="232"/>
      <c r="I67" s="231" t="s">
        <v>29</v>
      </c>
      <c r="J67" s="232"/>
      <c r="K67" s="231" t="s">
        <v>29</v>
      </c>
      <c r="L67" s="232"/>
      <c r="M67" s="231" t="s">
        <v>29</v>
      </c>
      <c r="N67" s="233"/>
      <c r="O67" s="78"/>
    </row>
    <row r="68" spans="2:15" x14ac:dyDescent="0.25">
      <c r="B68" s="134" t="s">
        <v>2</v>
      </c>
      <c r="C68" s="135" t="s">
        <v>23</v>
      </c>
      <c r="D68" s="136" t="s">
        <v>27</v>
      </c>
      <c r="E68" s="210" t="s">
        <v>5</v>
      </c>
      <c r="F68" s="211"/>
      <c r="G68" s="212" t="s">
        <v>5</v>
      </c>
      <c r="H68" s="212"/>
      <c r="I68" s="212" t="s">
        <v>5</v>
      </c>
      <c r="J68" s="212"/>
      <c r="K68" s="212" t="s">
        <v>5</v>
      </c>
      <c r="L68" s="212"/>
      <c r="M68" s="212" t="s">
        <v>5</v>
      </c>
      <c r="N68" s="213"/>
      <c r="O68" s="78"/>
    </row>
    <row r="69" spans="2:15" x14ac:dyDescent="0.25">
      <c r="B69" s="137">
        <f>+EightHrs</f>
        <v>6</v>
      </c>
      <c r="C69" s="138">
        <f>+IF(B69&gt;8,8/Criteria!$C$57,B69/Criteria!$C$57)</f>
        <v>0.75</v>
      </c>
      <c r="D69" s="139" t="s">
        <v>40</v>
      </c>
      <c r="E69" s="140">
        <f>+E62/E66</f>
        <v>314.45</v>
      </c>
      <c r="F69" s="140">
        <f>+E62/F66</f>
        <v>343.0363636363636</v>
      </c>
      <c r="G69" s="140">
        <f>+G62/G66</f>
        <v>296.45</v>
      </c>
      <c r="H69" s="140">
        <f>+G62/H66</f>
        <v>323.39999999999998</v>
      </c>
      <c r="I69" s="140">
        <f>+I62/I66</f>
        <v>250.75</v>
      </c>
      <c r="J69" s="140">
        <f>+I62/J66</f>
        <v>273.54545454545456</v>
      </c>
      <c r="K69" s="140">
        <f>+K62/K66</f>
        <v>232.75</v>
      </c>
      <c r="L69" s="140">
        <f>+K62/L66</f>
        <v>253.90909090909091</v>
      </c>
      <c r="M69" s="140">
        <v>0</v>
      </c>
      <c r="N69" s="141">
        <v>0</v>
      </c>
      <c r="O69" s="78"/>
    </row>
    <row r="70" spans="2:15" x14ac:dyDescent="0.25">
      <c r="B70" s="137">
        <f>+EightHrs</f>
        <v>6</v>
      </c>
      <c r="C70" s="138">
        <f>+IF(B70&gt;8,8/Criteria!$C$57,B70/Criteria!$C$57)</f>
        <v>0.75</v>
      </c>
      <c r="D70" s="139" t="s">
        <v>51</v>
      </c>
      <c r="E70" s="140">
        <f>+E63/E66</f>
        <v>569.07499999999993</v>
      </c>
      <c r="F70" s="140">
        <f>+E63/F66</f>
        <v>620.80909090909086</v>
      </c>
      <c r="G70" s="140">
        <f>+G63/G66</f>
        <v>551.07499999999993</v>
      </c>
      <c r="H70" s="140">
        <f>+G63/H66</f>
        <v>601.17272727272723</v>
      </c>
      <c r="I70" s="140">
        <f>+I63/I66</f>
        <v>456.375</v>
      </c>
      <c r="J70" s="140">
        <f>+I63/J66</f>
        <v>497.86363636363637</v>
      </c>
      <c r="K70" s="140">
        <f>+K63/K66</f>
        <v>438.375</v>
      </c>
      <c r="L70" s="140">
        <f>+K63/L66</f>
        <v>478.22727272727275</v>
      </c>
      <c r="M70" s="140">
        <v>0</v>
      </c>
      <c r="N70" s="141">
        <v>0</v>
      </c>
      <c r="O70" s="78"/>
    </row>
    <row r="71" spans="2:15" x14ac:dyDescent="0.25">
      <c r="B71" s="137">
        <f>+EightHrs</f>
        <v>6</v>
      </c>
      <c r="C71" s="138">
        <f>+IF(B71&gt;8,8/Criteria!$C$57,B71/Criteria!$C$57)</f>
        <v>0.75</v>
      </c>
      <c r="D71" s="139" t="s">
        <v>49</v>
      </c>
      <c r="E71" s="140">
        <f>+E64/E66</f>
        <v>559.25</v>
      </c>
      <c r="F71" s="140">
        <f>+E64/F66</f>
        <v>610.09090909090912</v>
      </c>
      <c r="G71" s="140">
        <f>+G64/G66</f>
        <v>541.25</v>
      </c>
      <c r="H71" s="140">
        <f>+G64/H66</f>
        <v>590.4545454545455</v>
      </c>
      <c r="I71" s="140">
        <f t="shared" ref="I71" si="8">+I64/I66</f>
        <v>436.75</v>
      </c>
      <c r="J71" s="140">
        <f t="shared" ref="J71" si="9">+I64/J66</f>
        <v>476.45454545454544</v>
      </c>
      <c r="K71" s="140">
        <f t="shared" ref="K71" si="10">+K64/K66</f>
        <v>418.75</v>
      </c>
      <c r="L71" s="140">
        <f t="shared" ref="L71" si="11">+K64/L66</f>
        <v>456.81818181818181</v>
      </c>
      <c r="M71" s="140">
        <v>0</v>
      </c>
      <c r="N71" s="141">
        <v>0</v>
      </c>
      <c r="O71" s="78"/>
    </row>
    <row r="72" spans="2:15" ht="13.8" thickBot="1" x14ac:dyDescent="0.3">
      <c r="B72" s="142">
        <f>+EightHrs</f>
        <v>6</v>
      </c>
      <c r="C72" s="143">
        <f>+IF(B72&gt;8,8/Criteria!$C$57,B72/Criteria!$C$57)</f>
        <v>0.75</v>
      </c>
      <c r="D72" s="144" t="s">
        <v>53</v>
      </c>
      <c r="E72" s="145">
        <f>+E65/E66</f>
        <v>799.45000000000016</v>
      </c>
      <c r="F72" s="145">
        <f>+E65/F66</f>
        <v>872.12727272727284</v>
      </c>
      <c r="G72" s="145">
        <f>+G65/G66</f>
        <v>781.45000000000016</v>
      </c>
      <c r="H72" s="145">
        <f>+G65/H66</f>
        <v>852.49090909090921</v>
      </c>
      <c r="I72" s="145">
        <f t="shared" ref="I72" si="12">+I65/I66</f>
        <v>613.25</v>
      </c>
      <c r="J72" s="145">
        <f t="shared" ref="J72" si="13">+I65/J66</f>
        <v>669</v>
      </c>
      <c r="K72" s="145">
        <f t="shared" ref="K72" si="14">+K65/K66</f>
        <v>595.25</v>
      </c>
      <c r="L72" s="145">
        <f t="shared" ref="L72" si="15">+K65/L66</f>
        <v>649.36363636363637</v>
      </c>
      <c r="M72" s="145">
        <v>0</v>
      </c>
      <c r="N72" s="146">
        <v>0</v>
      </c>
      <c r="O72" s="78"/>
    </row>
    <row r="73" spans="2:15" x14ac:dyDescent="0.25">
      <c r="B73" s="79"/>
      <c r="C73" s="80"/>
      <c r="D73" s="81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8"/>
    </row>
    <row r="74" spans="2:15" ht="13.8" thickBot="1" x14ac:dyDescent="0.3">
      <c r="B74" s="79"/>
      <c r="C74" s="80"/>
      <c r="D74" s="81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8"/>
    </row>
    <row r="75" spans="2:15" ht="33" customHeight="1" x14ac:dyDescent="0.4">
      <c r="B75" s="214" t="str">
        <f>+Criteria!A8</f>
        <v>HSA-B</v>
      </c>
      <c r="C75" s="215"/>
      <c r="D75" s="216"/>
      <c r="E75" s="217" t="s">
        <v>6</v>
      </c>
      <c r="F75" s="218"/>
      <c r="G75" s="219" t="s">
        <v>9</v>
      </c>
      <c r="H75" s="219"/>
      <c r="I75" s="219" t="s">
        <v>10</v>
      </c>
      <c r="J75" s="219"/>
      <c r="K75" s="219" t="s">
        <v>0</v>
      </c>
      <c r="L75" s="219"/>
      <c r="M75" s="219" t="s">
        <v>57</v>
      </c>
      <c r="N75" s="220"/>
      <c r="O75" s="78"/>
    </row>
    <row r="76" spans="2:15" x14ac:dyDescent="0.25">
      <c r="B76" s="148" t="s">
        <v>30</v>
      </c>
      <c r="C76" s="191" t="str">
        <f>+Criteria!B2</f>
        <v>EE ONLY</v>
      </c>
      <c r="D76" s="192"/>
      <c r="E76" s="193">
        <f>+Criteria!B16-(Criteria!$B$48*'6hrs CSEA-MGMT'!$C83)</f>
        <v>3029.3999999999996</v>
      </c>
      <c r="F76" s="194"/>
      <c r="G76" s="195">
        <f>+Criteria!B24-(Criteria!$B$48*'6hrs CSEA-MGMT'!$C83)</f>
        <v>2813.3999999999996</v>
      </c>
      <c r="H76" s="195"/>
      <c r="I76" s="195">
        <f>+Criteria!B32-(Criteria!$B$48*'6hrs CSEA-MGMT'!$C83)</f>
        <v>2265</v>
      </c>
      <c r="J76" s="195"/>
      <c r="K76" s="195">
        <f>+Criteria!B8-(Criteria!$B$48*'6hrs CSEA-MGMT'!$C83)</f>
        <v>2049</v>
      </c>
      <c r="L76" s="195"/>
      <c r="M76" s="195">
        <f>+Criteria!B34</f>
        <v>980.4</v>
      </c>
      <c r="N76" s="196"/>
      <c r="O76" s="78"/>
    </row>
    <row r="77" spans="2:15" x14ac:dyDescent="0.25">
      <c r="B77" s="148" t="s">
        <v>30</v>
      </c>
      <c r="C77" s="191" t="str">
        <f>+Criteria!C2</f>
        <v>EE+SPOUSE</v>
      </c>
      <c r="D77" s="192"/>
      <c r="E77" s="193">
        <f>+Criteria!C16-(Criteria!$C$48*'6hrs CSEA-MGMT'!$C84)</f>
        <v>5316.9</v>
      </c>
      <c r="F77" s="194"/>
      <c r="G77" s="195">
        <f>+Criteria!C24-(Criteria!$C$48*'6hrs CSEA-MGMT'!$C84)</f>
        <v>5100.8999999999996</v>
      </c>
      <c r="H77" s="195"/>
      <c r="I77" s="195">
        <f>+Criteria!C32-(Criteria!$C$48*'6hrs CSEA-MGMT'!$C84)</f>
        <v>3964.5</v>
      </c>
      <c r="J77" s="195"/>
      <c r="K77" s="195">
        <f>+Criteria!C8-(Criteria!$C$48*'6hrs CSEA-MGMT'!$C84)</f>
        <v>3748.5</v>
      </c>
      <c r="L77" s="195"/>
      <c r="M77" s="195">
        <f>+Criteria!C34</f>
        <v>1568.4</v>
      </c>
      <c r="N77" s="196"/>
      <c r="O77" s="78"/>
    </row>
    <row r="78" spans="2:15" x14ac:dyDescent="0.25">
      <c r="B78" s="148" t="s">
        <v>30</v>
      </c>
      <c r="C78" s="191" t="str">
        <f>+Criteria!E2</f>
        <v xml:space="preserve">EE+CHILDREN </v>
      </c>
      <c r="D78" s="192"/>
      <c r="E78" s="193">
        <f>+Criteria!E16-(Criteria!$E$48*'6hrs CSEA-MGMT'!$C85)</f>
        <v>5355</v>
      </c>
      <c r="F78" s="194"/>
      <c r="G78" s="195">
        <f>+Criteria!E24-(Criteria!$E$48*'6hrs CSEA-MGMT'!$C85)</f>
        <v>5139</v>
      </c>
      <c r="H78" s="195"/>
      <c r="I78" s="195">
        <f>IF(+Criteria!E32-(Criteria!$E$48*'6hrs CSEA-MGMT'!$C85)&lt;0,0,+Criteria!E32-(Criteria!$E$48*'6hrs CSEA-MGMT'!$C85))</f>
        <v>3885</v>
      </c>
      <c r="J78" s="195"/>
      <c r="K78" s="195">
        <f>IF(+Criteria!E8-(Criteria!$E$48*'6hrs CSEA-MGMT'!$C85)&lt;0,0,+Criteria!E8-(Criteria!$E$48*'6hrs CSEA-MGMT'!$C85))</f>
        <v>3669</v>
      </c>
      <c r="L78" s="195"/>
      <c r="M78" s="195">
        <f>+Criteria!E34</f>
        <v>1686</v>
      </c>
      <c r="N78" s="196"/>
      <c r="O78" s="78"/>
    </row>
    <row r="79" spans="2:15" ht="13.8" thickBot="1" x14ac:dyDescent="0.3">
      <c r="B79" s="148" t="s">
        <v>30</v>
      </c>
      <c r="C79" s="197" t="str">
        <f>+Criteria!F2</f>
        <v>EE + FAMILY</v>
      </c>
      <c r="D79" s="198"/>
      <c r="E79" s="199">
        <f>+Criteria!F16-(Criteria!$F$48*'6hrs CSEA-MGMT'!$C86)</f>
        <v>7481.4000000000015</v>
      </c>
      <c r="F79" s="200"/>
      <c r="G79" s="195">
        <f>+Criteria!F24-(Criteria!$F$48*'6hrs CSEA-MGMT'!$C86)</f>
        <v>7265.4000000000015</v>
      </c>
      <c r="H79" s="195"/>
      <c r="I79" s="351">
        <f>IF(+Criteria!F32-(Criteria!$F$48*'6hrs CSEA-MGMT'!$C86)&lt;0,0,+Criteria!F32-(Criteria!$F$48*'6hrs CSEA-MGMT'!$C86))</f>
        <v>5247</v>
      </c>
      <c r="J79" s="351"/>
      <c r="K79" s="351">
        <f>IF(+Criteria!F8-(Criteria!$F$48*'6hrs CSEA-MGMT'!$C86)&lt;0,0,+Criteria!F8-(Criteria!$F$48*'6hrs CSEA-MGMT'!$C86))</f>
        <v>5031</v>
      </c>
      <c r="L79" s="351"/>
      <c r="M79" s="195">
        <f>+Criteria!F34</f>
        <v>2450.4</v>
      </c>
      <c r="N79" s="196"/>
      <c r="O79" s="78"/>
    </row>
    <row r="80" spans="2:15" ht="14.4" thickTop="1" thickBot="1" x14ac:dyDescent="0.3">
      <c r="B80" s="149"/>
      <c r="C80" s="189" t="s">
        <v>45</v>
      </c>
      <c r="D80" s="190"/>
      <c r="E80" s="150">
        <f>+Criteria!$B$36</f>
        <v>12</v>
      </c>
      <c r="F80" s="150">
        <f>+Criteria!$B$37</f>
        <v>11</v>
      </c>
      <c r="G80" s="150">
        <f>+Criteria!$B$36</f>
        <v>12</v>
      </c>
      <c r="H80" s="150">
        <f>+Criteria!$B$37</f>
        <v>11</v>
      </c>
      <c r="I80" s="151">
        <f>+Criteria!$B$36</f>
        <v>12</v>
      </c>
      <c r="J80" s="151">
        <f>+Criteria!$B$37</f>
        <v>11</v>
      </c>
      <c r="K80" s="150">
        <f>+Criteria!$B$36</f>
        <v>12</v>
      </c>
      <c r="L80" s="150">
        <f>+Criteria!$B$37</f>
        <v>11</v>
      </c>
      <c r="M80" s="150">
        <f>+Criteria!$B$36</f>
        <v>12</v>
      </c>
      <c r="N80" s="152">
        <f>+Criteria!$B$37</f>
        <v>11</v>
      </c>
      <c r="O80" s="78"/>
    </row>
    <row r="81" spans="2:15" ht="14.4" thickTop="1" thickBot="1" x14ac:dyDescent="0.3">
      <c r="B81" s="153"/>
      <c r="C81" s="154"/>
      <c r="D81" s="155"/>
      <c r="E81" s="201" t="s">
        <v>29</v>
      </c>
      <c r="F81" s="202"/>
      <c r="G81" s="203" t="s">
        <v>29</v>
      </c>
      <c r="H81" s="204"/>
      <c r="I81" s="203" t="s">
        <v>29</v>
      </c>
      <c r="J81" s="204"/>
      <c r="K81" s="203" t="s">
        <v>29</v>
      </c>
      <c r="L81" s="204"/>
      <c r="M81" s="203" t="s">
        <v>29</v>
      </c>
      <c r="N81" s="205"/>
      <c r="O81" s="78"/>
    </row>
    <row r="82" spans="2:15" x14ac:dyDescent="0.25">
      <c r="B82" s="156" t="s">
        <v>2</v>
      </c>
      <c r="C82" s="157" t="s">
        <v>23</v>
      </c>
      <c r="D82" s="158" t="s">
        <v>27</v>
      </c>
      <c r="E82" s="206" t="s">
        <v>5</v>
      </c>
      <c r="F82" s="207"/>
      <c r="G82" s="208" t="s">
        <v>5</v>
      </c>
      <c r="H82" s="208"/>
      <c r="I82" s="208" t="s">
        <v>5</v>
      </c>
      <c r="J82" s="208"/>
      <c r="K82" s="208" t="s">
        <v>5</v>
      </c>
      <c r="L82" s="208"/>
      <c r="M82" s="208" t="s">
        <v>5</v>
      </c>
      <c r="N82" s="209"/>
      <c r="O82" s="78"/>
    </row>
    <row r="83" spans="2:15" x14ac:dyDescent="0.25">
      <c r="B83" s="159">
        <f>+EightHrs</f>
        <v>6</v>
      </c>
      <c r="C83" s="160">
        <f>+IF(B83&gt;8,8/Criteria!$C$57,B83/Criteria!$C$57)</f>
        <v>0.75</v>
      </c>
      <c r="D83" s="161" t="s">
        <v>40</v>
      </c>
      <c r="E83" s="162">
        <f>+E76/E80</f>
        <v>252.44999999999996</v>
      </c>
      <c r="F83" s="162">
        <f>+E76/F80</f>
        <v>275.39999999999998</v>
      </c>
      <c r="G83" s="162">
        <f>+G76/G80</f>
        <v>234.44999999999996</v>
      </c>
      <c r="H83" s="162">
        <f>+G76/H80</f>
        <v>255.76363636363632</v>
      </c>
      <c r="I83" s="162">
        <f>+I76/I80</f>
        <v>188.75</v>
      </c>
      <c r="J83" s="162">
        <f>+I76/J80</f>
        <v>205.90909090909091</v>
      </c>
      <c r="K83" s="162">
        <f>+K76/K80</f>
        <v>170.75</v>
      </c>
      <c r="L83" s="162">
        <f>+K76/L80</f>
        <v>186.27272727272728</v>
      </c>
      <c r="M83" s="162">
        <v>0</v>
      </c>
      <c r="N83" s="163">
        <v>0</v>
      </c>
      <c r="O83" s="78"/>
    </row>
    <row r="84" spans="2:15" x14ac:dyDescent="0.25">
      <c r="B84" s="159">
        <f>+EightHrs</f>
        <v>6</v>
      </c>
      <c r="C84" s="160">
        <f>+IF(B84&gt;8,8/Criteria!$C$57,B84/Criteria!$C$57)</f>
        <v>0.75</v>
      </c>
      <c r="D84" s="161" t="s">
        <v>51</v>
      </c>
      <c r="E84" s="162">
        <f>+E77/E80</f>
        <v>443.07499999999999</v>
      </c>
      <c r="F84" s="162">
        <f>+E77/F80</f>
        <v>483.35454545454542</v>
      </c>
      <c r="G84" s="162">
        <f>+G77/G80</f>
        <v>425.07499999999999</v>
      </c>
      <c r="H84" s="162">
        <f>+G77/H80</f>
        <v>463.71818181818179</v>
      </c>
      <c r="I84" s="162">
        <f>+I77/I80</f>
        <v>330.375</v>
      </c>
      <c r="J84" s="162">
        <f>+I77/J80</f>
        <v>360.40909090909093</v>
      </c>
      <c r="K84" s="162">
        <f>+K77/K80</f>
        <v>312.375</v>
      </c>
      <c r="L84" s="162">
        <f>+K77/L80</f>
        <v>340.77272727272725</v>
      </c>
      <c r="M84" s="162">
        <v>0</v>
      </c>
      <c r="N84" s="163">
        <v>0</v>
      </c>
      <c r="O84" s="78"/>
    </row>
    <row r="85" spans="2:15" x14ac:dyDescent="0.25">
      <c r="B85" s="159">
        <f>+EightHrs</f>
        <v>6</v>
      </c>
      <c r="C85" s="160">
        <f>+IF(B85&gt;8,8/Criteria!$C$57,B85/Criteria!$C$57)</f>
        <v>0.75</v>
      </c>
      <c r="D85" s="161" t="s">
        <v>49</v>
      </c>
      <c r="E85" s="162">
        <f>+E78/E80</f>
        <v>446.25</v>
      </c>
      <c r="F85" s="162">
        <f>+E78/F80</f>
        <v>486.81818181818181</v>
      </c>
      <c r="G85" s="162">
        <f>+G78/G80</f>
        <v>428.25</v>
      </c>
      <c r="H85" s="162">
        <f>+G78/H80</f>
        <v>467.18181818181819</v>
      </c>
      <c r="I85" s="162">
        <f t="shared" ref="I85" si="16">+I78/I80</f>
        <v>323.75</v>
      </c>
      <c r="J85" s="162">
        <f t="shared" ref="J85" si="17">+I78/J80</f>
        <v>353.18181818181819</v>
      </c>
      <c r="K85" s="162">
        <f t="shared" ref="K85" si="18">+K78/K80</f>
        <v>305.75</v>
      </c>
      <c r="L85" s="162">
        <f t="shared" ref="L85" si="19">+K78/L80</f>
        <v>333.54545454545456</v>
      </c>
      <c r="M85" s="162">
        <v>0</v>
      </c>
      <c r="N85" s="163">
        <v>0</v>
      </c>
      <c r="O85" s="78"/>
    </row>
    <row r="86" spans="2:15" ht="13.8" thickBot="1" x14ac:dyDescent="0.3">
      <c r="B86" s="164">
        <f>+EightHrs</f>
        <v>6</v>
      </c>
      <c r="C86" s="165">
        <f>+IF(B86&gt;8,8/Criteria!$C$57,B86/Criteria!$C$57)</f>
        <v>0.75</v>
      </c>
      <c r="D86" s="166" t="s">
        <v>53</v>
      </c>
      <c r="E86" s="167">
        <f>+E79/E80</f>
        <v>623.45000000000016</v>
      </c>
      <c r="F86" s="167">
        <f>+E79/F80</f>
        <v>680.12727272727284</v>
      </c>
      <c r="G86" s="167">
        <f>+G79/G80</f>
        <v>605.45000000000016</v>
      </c>
      <c r="H86" s="167">
        <f>+G79/H80</f>
        <v>660.49090909090921</v>
      </c>
      <c r="I86" s="167">
        <f t="shared" ref="I86" si="20">+I79/I80</f>
        <v>437.25</v>
      </c>
      <c r="J86" s="167">
        <f t="shared" ref="J86" si="21">+I79/J80</f>
        <v>477</v>
      </c>
      <c r="K86" s="167">
        <f t="shared" ref="K86" si="22">+K79/K80</f>
        <v>419.25</v>
      </c>
      <c r="L86" s="167">
        <f t="shared" ref="L86" si="23">+K79/L80</f>
        <v>457.36363636363637</v>
      </c>
      <c r="M86" s="167">
        <v>0</v>
      </c>
      <c r="N86" s="168">
        <v>0</v>
      </c>
      <c r="O86" s="78"/>
    </row>
    <row r="88" spans="2:15" ht="36" customHeight="1" x14ac:dyDescent="0.25">
      <c r="B88" s="188" t="s">
        <v>83</v>
      </c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</row>
  </sheetData>
  <sheetProtection password="D1F1" sheet="1" objects="1" scenarios="1"/>
  <mergeCells count="250">
    <mergeCell ref="E53:F53"/>
    <mergeCell ref="G53:H53"/>
    <mergeCell ref="I53:J53"/>
    <mergeCell ref="K53:L53"/>
    <mergeCell ref="M53:N53"/>
    <mergeCell ref="B59:N59"/>
    <mergeCell ref="C51:D51"/>
    <mergeCell ref="E52:F52"/>
    <mergeCell ref="G52:H52"/>
    <mergeCell ref="I52:J52"/>
    <mergeCell ref="K52:L52"/>
    <mergeCell ref="M52:N52"/>
    <mergeCell ref="C50:D50"/>
    <mergeCell ref="E50:F50"/>
    <mergeCell ref="G50:H50"/>
    <mergeCell ref="I50:J50"/>
    <mergeCell ref="K50:L50"/>
    <mergeCell ref="M50:N50"/>
    <mergeCell ref="C49:D49"/>
    <mergeCell ref="E49:F49"/>
    <mergeCell ref="G49:H49"/>
    <mergeCell ref="I49:J49"/>
    <mergeCell ref="K49:L49"/>
    <mergeCell ref="M49:N49"/>
    <mergeCell ref="C48:D48"/>
    <mergeCell ref="E48:F48"/>
    <mergeCell ref="G48:H48"/>
    <mergeCell ref="I48:J48"/>
    <mergeCell ref="K48:L48"/>
    <mergeCell ref="M48:N48"/>
    <mergeCell ref="M46:N46"/>
    <mergeCell ref="C47:D47"/>
    <mergeCell ref="E47:F47"/>
    <mergeCell ref="G47:H47"/>
    <mergeCell ref="I47:J47"/>
    <mergeCell ref="K47:L47"/>
    <mergeCell ref="M47:N47"/>
    <mergeCell ref="E40:F40"/>
    <mergeCell ref="G40:H40"/>
    <mergeCell ref="I40:J40"/>
    <mergeCell ref="K40:L40"/>
    <mergeCell ref="M40:N40"/>
    <mergeCell ref="B46:D46"/>
    <mergeCell ref="E46:F46"/>
    <mergeCell ref="G46:H46"/>
    <mergeCell ref="I46:J46"/>
    <mergeCell ref="K46:L46"/>
    <mergeCell ref="C38:D38"/>
    <mergeCell ref="E39:F39"/>
    <mergeCell ref="G39:H39"/>
    <mergeCell ref="I39:J39"/>
    <mergeCell ref="K39:L39"/>
    <mergeCell ref="M39:N39"/>
    <mergeCell ref="C37:D37"/>
    <mergeCell ref="E37:F37"/>
    <mergeCell ref="G37:H37"/>
    <mergeCell ref="I37:J37"/>
    <mergeCell ref="K37:L37"/>
    <mergeCell ref="M37:N37"/>
    <mergeCell ref="C36:D36"/>
    <mergeCell ref="E36:F36"/>
    <mergeCell ref="G36:H36"/>
    <mergeCell ref="I36:J36"/>
    <mergeCell ref="K36:L36"/>
    <mergeCell ref="M36:N36"/>
    <mergeCell ref="C35:D35"/>
    <mergeCell ref="E35:F35"/>
    <mergeCell ref="G35:H35"/>
    <mergeCell ref="I35:J35"/>
    <mergeCell ref="K35:L35"/>
    <mergeCell ref="M35:N35"/>
    <mergeCell ref="C34:D34"/>
    <mergeCell ref="E34:F34"/>
    <mergeCell ref="G34:H34"/>
    <mergeCell ref="I34:J34"/>
    <mergeCell ref="K34:L34"/>
    <mergeCell ref="M34:N34"/>
    <mergeCell ref="B33:D33"/>
    <mergeCell ref="E33:F33"/>
    <mergeCell ref="G33:H33"/>
    <mergeCell ref="I33:J33"/>
    <mergeCell ref="K33:L33"/>
    <mergeCell ref="M33:N33"/>
    <mergeCell ref="E24:F24"/>
    <mergeCell ref="G24:H24"/>
    <mergeCell ref="I24:J24"/>
    <mergeCell ref="K24:L24"/>
    <mergeCell ref="M24:N24"/>
    <mergeCell ref="B30:N30"/>
    <mergeCell ref="C22:D22"/>
    <mergeCell ref="E23:F23"/>
    <mergeCell ref="G23:H23"/>
    <mergeCell ref="I23:J23"/>
    <mergeCell ref="K23:L23"/>
    <mergeCell ref="M23:N23"/>
    <mergeCell ref="M19:N19"/>
    <mergeCell ref="M17:N17"/>
    <mergeCell ref="C18:D18"/>
    <mergeCell ref="E18:F18"/>
    <mergeCell ref="G18:H18"/>
    <mergeCell ref="I18:J18"/>
    <mergeCell ref="K18:L18"/>
    <mergeCell ref="M18:N18"/>
    <mergeCell ref="C21:D21"/>
    <mergeCell ref="E21:F21"/>
    <mergeCell ref="G21:H21"/>
    <mergeCell ref="I21:J21"/>
    <mergeCell ref="K21:L21"/>
    <mergeCell ref="M21:N21"/>
    <mergeCell ref="C20:D20"/>
    <mergeCell ref="E20:F20"/>
    <mergeCell ref="G20:H20"/>
    <mergeCell ref="I20:J20"/>
    <mergeCell ref="K20:L20"/>
    <mergeCell ref="M20:N20"/>
    <mergeCell ref="B17:D17"/>
    <mergeCell ref="E17:F17"/>
    <mergeCell ref="G17:H17"/>
    <mergeCell ref="I17:J17"/>
    <mergeCell ref="K17:L17"/>
    <mergeCell ref="C19:D19"/>
    <mergeCell ref="E19:F19"/>
    <mergeCell ref="G19:H19"/>
    <mergeCell ref="I19:J19"/>
    <mergeCell ref="K19:L19"/>
    <mergeCell ref="C7:D7"/>
    <mergeCell ref="E7:F7"/>
    <mergeCell ref="G7:H7"/>
    <mergeCell ref="I7:J7"/>
    <mergeCell ref="K7:L7"/>
    <mergeCell ref="M7:N7"/>
    <mergeCell ref="E11:F11"/>
    <mergeCell ref="G11:H11"/>
    <mergeCell ref="I11:J11"/>
    <mergeCell ref="K11:L11"/>
    <mergeCell ref="M11:N11"/>
    <mergeCell ref="C9:D9"/>
    <mergeCell ref="E10:F10"/>
    <mergeCell ref="G10:H10"/>
    <mergeCell ref="I10:J10"/>
    <mergeCell ref="K10:L10"/>
    <mergeCell ref="M10:N10"/>
    <mergeCell ref="C8:D8"/>
    <mergeCell ref="E8:F8"/>
    <mergeCell ref="G8:H8"/>
    <mergeCell ref="I8:J8"/>
    <mergeCell ref="K8:L8"/>
    <mergeCell ref="M8:N8"/>
    <mergeCell ref="B2:C2"/>
    <mergeCell ref="B4:D4"/>
    <mergeCell ref="E4:F4"/>
    <mergeCell ref="G4:H4"/>
    <mergeCell ref="I4:J4"/>
    <mergeCell ref="K4:L4"/>
    <mergeCell ref="M4:N4"/>
    <mergeCell ref="C6:D6"/>
    <mergeCell ref="E6:F6"/>
    <mergeCell ref="G6:H6"/>
    <mergeCell ref="I6:J6"/>
    <mergeCell ref="K6:L6"/>
    <mergeCell ref="M6:N6"/>
    <mergeCell ref="C5:D5"/>
    <mergeCell ref="E5:F5"/>
    <mergeCell ref="G5:H5"/>
    <mergeCell ref="I5:J5"/>
    <mergeCell ref="K5:L5"/>
    <mergeCell ref="M5:N5"/>
    <mergeCell ref="B61:D61"/>
    <mergeCell ref="E61:F61"/>
    <mergeCell ref="G61:H61"/>
    <mergeCell ref="I61:J61"/>
    <mergeCell ref="K61:L61"/>
    <mergeCell ref="M61:N61"/>
    <mergeCell ref="C62:D62"/>
    <mergeCell ref="E62:F62"/>
    <mergeCell ref="G62:H62"/>
    <mergeCell ref="I62:J62"/>
    <mergeCell ref="K62:L62"/>
    <mergeCell ref="M62:N62"/>
    <mergeCell ref="C63:D63"/>
    <mergeCell ref="E63:F63"/>
    <mergeCell ref="G63:H63"/>
    <mergeCell ref="I63:J63"/>
    <mergeCell ref="K63:L63"/>
    <mergeCell ref="M63:N63"/>
    <mergeCell ref="C64:D64"/>
    <mergeCell ref="E64:F64"/>
    <mergeCell ref="G64:H64"/>
    <mergeCell ref="I64:J64"/>
    <mergeCell ref="K64:L64"/>
    <mergeCell ref="M64:N64"/>
    <mergeCell ref="C65:D65"/>
    <mergeCell ref="E65:F65"/>
    <mergeCell ref="G65:H65"/>
    <mergeCell ref="I65:J65"/>
    <mergeCell ref="K65:L65"/>
    <mergeCell ref="M65:N65"/>
    <mergeCell ref="C66:D66"/>
    <mergeCell ref="E67:F67"/>
    <mergeCell ref="G67:H67"/>
    <mergeCell ref="I67:J67"/>
    <mergeCell ref="K67:L67"/>
    <mergeCell ref="M67:N67"/>
    <mergeCell ref="E68:F68"/>
    <mergeCell ref="G68:H68"/>
    <mergeCell ref="I68:J68"/>
    <mergeCell ref="K68:L68"/>
    <mergeCell ref="M68:N68"/>
    <mergeCell ref="B75:D75"/>
    <mergeCell ref="E75:F75"/>
    <mergeCell ref="G75:H75"/>
    <mergeCell ref="I75:J75"/>
    <mergeCell ref="K75:L75"/>
    <mergeCell ref="M75:N75"/>
    <mergeCell ref="C76:D76"/>
    <mergeCell ref="E76:F76"/>
    <mergeCell ref="G76:H76"/>
    <mergeCell ref="I76:J76"/>
    <mergeCell ref="K76:L76"/>
    <mergeCell ref="M76:N76"/>
    <mergeCell ref="C77:D77"/>
    <mergeCell ref="E77:F77"/>
    <mergeCell ref="G77:H77"/>
    <mergeCell ref="I77:J77"/>
    <mergeCell ref="K77:L77"/>
    <mergeCell ref="M77:N77"/>
    <mergeCell ref="C78:D78"/>
    <mergeCell ref="E78:F78"/>
    <mergeCell ref="G78:H78"/>
    <mergeCell ref="I78:J78"/>
    <mergeCell ref="K78:L78"/>
    <mergeCell ref="M78:N78"/>
    <mergeCell ref="C79:D79"/>
    <mergeCell ref="E79:F79"/>
    <mergeCell ref="G79:H79"/>
    <mergeCell ref="I79:J79"/>
    <mergeCell ref="K79:L79"/>
    <mergeCell ref="M79:N79"/>
    <mergeCell ref="B88:N88"/>
    <mergeCell ref="C80:D80"/>
    <mergeCell ref="E81:F81"/>
    <mergeCell ref="G81:H81"/>
    <mergeCell ref="I81:J81"/>
    <mergeCell ref="K81:L81"/>
    <mergeCell ref="M81:N81"/>
    <mergeCell ref="E82:F82"/>
    <mergeCell ref="G82:H82"/>
    <mergeCell ref="I82:J82"/>
    <mergeCell ref="K82:L82"/>
    <mergeCell ref="M82:N82"/>
  </mergeCells>
  <printOptions horizontalCentered="1"/>
  <pageMargins left="0" right="0" top="0.25" bottom="0" header="0.5" footer="0.5"/>
  <pageSetup orientation="landscape" r:id="rId1"/>
  <headerFooter alignWithMargins="0">
    <oddFooter>&amp;RPRINTED: &amp;D</oddFooter>
  </headerFooter>
  <rowBreaks count="2" manualBreakCount="2">
    <brk id="31" max="16383" man="1"/>
    <brk id="5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6" sqref="H36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Criteria</vt:lpstr>
      <vt:lpstr>8hrs CSEA-MGMT</vt:lpstr>
      <vt:lpstr>7hrs CTA</vt:lpstr>
      <vt:lpstr>6hrs CTACD</vt:lpstr>
      <vt:lpstr>6hrs CSEA-MGMT</vt:lpstr>
      <vt:lpstr>Sheet1</vt:lpstr>
      <vt:lpstr>'6hrs CSEA-MGMT'!EightHrs</vt:lpstr>
      <vt:lpstr>'6hrs CTACD'!EightHrs</vt:lpstr>
      <vt:lpstr>'7hrs CTA'!EightHrs</vt:lpstr>
      <vt:lpstr>EightHrs</vt:lpstr>
      <vt:lpstr>'6hrs CSEA-MGMT'!Print_Titles</vt:lpstr>
      <vt:lpstr>'6hrs CTACD'!Print_Titles</vt:lpstr>
      <vt:lpstr>'7hrs CTA'!Print_Titles</vt:lpstr>
      <vt:lpstr>'8hrs CSEA-MGMT'!Print_Titles</vt:lpstr>
      <vt:lpstr>RATES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kelli roberts</dc:creator>
  <cp:lastModifiedBy>Kathleen Wolter</cp:lastModifiedBy>
  <cp:lastPrinted>2017-07-07T13:52:57Z</cp:lastPrinted>
  <dcterms:created xsi:type="dcterms:W3CDTF">2010-03-11T07:05:28Z</dcterms:created>
  <dcterms:modified xsi:type="dcterms:W3CDTF">2017-08-10T14:53:49Z</dcterms:modified>
</cp:coreProperties>
</file>