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ter\Desktop\"/>
    </mc:Choice>
  </mc:AlternateContent>
  <bookViews>
    <workbookView xWindow="0" yWindow="0" windowWidth="28800" windowHeight="12345" activeTab="1"/>
  </bookViews>
  <sheets>
    <sheet name="Criteria" sheetId="2" r:id="rId1"/>
    <sheet name="8hrs CSEA-MGMT" sheetId="1" r:id="rId2"/>
    <sheet name="7hrs SCCEA-CTA" sheetId="11" r:id="rId3"/>
    <sheet name="6hrs CDEA-SC" sheetId="12" r:id="rId4"/>
    <sheet name="6hrs CSEA-MGMT" sheetId="14" r:id="rId5"/>
    <sheet name="Sheet1" sheetId="15" r:id="rId6"/>
  </sheets>
  <definedNames>
    <definedName name="EightHrs" localSheetId="3">'6hrs CDEA-SC'!$F$2</definedName>
    <definedName name="EightHrs" localSheetId="4">'6hrs CSEA-MGMT'!$F$2</definedName>
    <definedName name="EightHrs" localSheetId="2">'7hrs SCCEA-CTA'!$F$2</definedName>
    <definedName name="EightHrs">'8hrs CSEA-MGMT'!$F$2</definedName>
    <definedName name="_xlnm.Print_Titles" localSheetId="3">'6hrs CDEA-SC'!$1:$2</definedName>
    <definedName name="_xlnm.Print_Titles" localSheetId="4">'6hrs CSEA-MGMT'!$1:$2</definedName>
    <definedName name="_xlnm.Print_Titles" localSheetId="2">'7hrs SCCEA-CTA'!$1:$2</definedName>
    <definedName name="_xlnm.Print_Titles" localSheetId="1">'8hrs CSEA-MGMT'!$1:$2</definedName>
    <definedName name="RATES">Criteria!$B$52:$F$57</definedName>
    <definedName name="SevenHrs">#REF!</definedName>
  </definedNames>
  <calcPr calcId="162913"/>
</workbook>
</file>

<file path=xl/calcChain.xml><?xml version="1.0" encoding="utf-8"?>
<calcChain xmlns="http://schemas.openxmlformats.org/spreadsheetml/2006/main">
  <c r="H3" i="2" l="1"/>
  <c r="M96" i="12" l="1"/>
  <c r="M95" i="12"/>
  <c r="M94" i="12"/>
  <c r="M93" i="12"/>
  <c r="M96" i="14" l="1"/>
  <c r="M95" i="14"/>
  <c r="M94" i="14"/>
  <c r="M93" i="14"/>
  <c r="M92" i="14"/>
  <c r="C94" i="14"/>
  <c r="C95" i="14"/>
  <c r="C93" i="14"/>
  <c r="C92" i="14"/>
  <c r="B102" i="14"/>
  <c r="C102" i="14" s="1"/>
  <c r="B101" i="14"/>
  <c r="C101" i="14" s="1"/>
  <c r="B100" i="14"/>
  <c r="C100" i="14" s="1"/>
  <c r="B99" i="14"/>
  <c r="C99" i="14" s="1"/>
  <c r="K92" i="14" s="1"/>
  <c r="N96" i="14"/>
  <c r="L96" i="14"/>
  <c r="K96" i="14"/>
  <c r="J96" i="14"/>
  <c r="I96" i="14"/>
  <c r="H96" i="14"/>
  <c r="G96" i="14"/>
  <c r="F96" i="14"/>
  <c r="E96" i="14"/>
  <c r="C96" i="12"/>
  <c r="C95" i="12"/>
  <c r="C94" i="12"/>
  <c r="C93" i="12"/>
  <c r="B103" i="12"/>
  <c r="C103" i="12" s="1"/>
  <c r="B102" i="12"/>
  <c r="C102" i="12" s="1"/>
  <c r="B101" i="12"/>
  <c r="C101" i="12" s="1"/>
  <c r="B100" i="12"/>
  <c r="C100" i="12" s="1"/>
  <c r="N97" i="12"/>
  <c r="M97" i="12"/>
  <c r="L97" i="12"/>
  <c r="K97" i="12"/>
  <c r="J97" i="12"/>
  <c r="I97" i="12"/>
  <c r="H97" i="12"/>
  <c r="G97" i="12"/>
  <c r="F97" i="12"/>
  <c r="E97" i="12"/>
  <c r="C93" i="1"/>
  <c r="C92" i="1"/>
  <c r="C91" i="1"/>
  <c r="C90" i="1"/>
  <c r="B100" i="1"/>
  <c r="C100" i="1" s="1"/>
  <c r="B99" i="1"/>
  <c r="C99" i="1" s="1"/>
  <c r="B98" i="1"/>
  <c r="C98" i="1" s="1"/>
  <c r="B97" i="1"/>
  <c r="C97" i="1" s="1"/>
  <c r="N94" i="1"/>
  <c r="M94" i="1"/>
  <c r="L94" i="1"/>
  <c r="K94" i="1"/>
  <c r="J94" i="1"/>
  <c r="I94" i="1"/>
  <c r="H94" i="1"/>
  <c r="G94" i="1"/>
  <c r="F94" i="1"/>
  <c r="E94" i="1"/>
  <c r="C92" i="11"/>
  <c r="C91" i="11"/>
  <c r="C90" i="11"/>
  <c r="C89" i="11"/>
  <c r="B99" i="11"/>
  <c r="C99" i="11" s="1"/>
  <c r="E92" i="11" s="1"/>
  <c r="B98" i="11"/>
  <c r="C98" i="11" s="1"/>
  <c r="B97" i="11"/>
  <c r="C97" i="11" s="1"/>
  <c r="B96" i="11"/>
  <c r="C96" i="11" s="1"/>
  <c r="N93" i="11"/>
  <c r="M93" i="11"/>
  <c r="L93" i="11"/>
  <c r="K93" i="11"/>
  <c r="J93" i="11"/>
  <c r="I93" i="11"/>
  <c r="H93" i="11"/>
  <c r="G93" i="11"/>
  <c r="F93" i="11"/>
  <c r="E93" i="11"/>
  <c r="B36" i="2"/>
  <c r="C36" i="2"/>
  <c r="E36" i="2"/>
  <c r="F36" i="2"/>
  <c r="B35" i="2"/>
  <c r="B27" i="2"/>
  <c r="C27" i="2"/>
  <c r="E27" i="2"/>
  <c r="F27" i="2"/>
  <c r="B18" i="2"/>
  <c r="C18" i="2"/>
  <c r="E18" i="2"/>
  <c r="F18" i="2"/>
  <c r="K9" i="2"/>
  <c r="M9" i="2"/>
  <c r="I9" i="2"/>
  <c r="J9" i="2"/>
  <c r="H9" i="2"/>
  <c r="I95" i="14" l="1"/>
  <c r="E93" i="1"/>
  <c r="I94" i="14"/>
  <c r="E90" i="11"/>
  <c r="E91" i="1"/>
  <c r="I93" i="14"/>
  <c r="G94" i="12"/>
  <c r="K94" i="12"/>
  <c r="K93" i="12"/>
  <c r="I94" i="12"/>
  <c r="I93" i="12"/>
  <c r="K95" i="12"/>
  <c r="I95" i="12"/>
  <c r="G95" i="12"/>
  <c r="I96" i="12"/>
  <c r="K96" i="12"/>
  <c r="E92" i="1"/>
  <c r="E90" i="1"/>
  <c r="K93" i="14"/>
  <c r="G94" i="14"/>
  <c r="K94" i="14"/>
  <c r="G93" i="14"/>
  <c r="G95" i="14"/>
  <c r="K95" i="14"/>
  <c r="E92" i="14"/>
  <c r="E99" i="14" s="1"/>
  <c r="I92" i="14"/>
  <c r="E93" i="14"/>
  <c r="E94" i="14"/>
  <c r="E95" i="14"/>
  <c r="G92" i="14"/>
  <c r="G96" i="12"/>
  <c r="E93" i="12"/>
  <c r="E94" i="12"/>
  <c r="E96" i="12"/>
  <c r="E95" i="12"/>
  <c r="G93" i="12"/>
  <c r="E89" i="11"/>
  <c r="E91" i="11"/>
  <c r="B64" i="2"/>
  <c r="E9" i="1"/>
  <c r="F9" i="1"/>
  <c r="E22" i="1"/>
  <c r="F22" i="1"/>
  <c r="E37" i="1"/>
  <c r="F37" i="1"/>
  <c r="E50" i="1"/>
  <c r="F50" i="1"/>
  <c r="E65" i="1"/>
  <c r="F65" i="1"/>
  <c r="E78" i="1"/>
  <c r="F78" i="1"/>
  <c r="E9" i="14"/>
  <c r="F9" i="14"/>
  <c r="E22" i="14"/>
  <c r="F22" i="14"/>
  <c r="E38" i="14"/>
  <c r="F38" i="14"/>
  <c r="E51" i="14"/>
  <c r="F51" i="14"/>
  <c r="E66" i="14"/>
  <c r="F66" i="14"/>
  <c r="E80" i="14"/>
  <c r="F80" i="14"/>
  <c r="E9" i="12"/>
  <c r="F9" i="12"/>
  <c r="E22" i="12"/>
  <c r="F22" i="12"/>
  <c r="E38" i="12"/>
  <c r="F38" i="12"/>
  <c r="E51" i="12"/>
  <c r="F51" i="12"/>
  <c r="E67" i="12"/>
  <c r="F67" i="12"/>
  <c r="E81" i="12"/>
  <c r="F81" i="12"/>
  <c r="E9" i="11"/>
  <c r="F9" i="11"/>
  <c r="E22" i="11"/>
  <c r="F22" i="11"/>
  <c r="E37" i="11"/>
  <c r="F37" i="11"/>
  <c r="E50" i="11"/>
  <c r="F50" i="11"/>
  <c r="E65" i="11"/>
  <c r="F65" i="11"/>
  <c r="E78" i="11"/>
  <c r="F78" i="11"/>
  <c r="M2" i="14"/>
  <c r="M2" i="12"/>
  <c r="F99" i="14" l="1"/>
  <c r="J100" i="14"/>
  <c r="I100" i="14"/>
  <c r="H101" i="14"/>
  <c r="G101" i="14"/>
  <c r="F100" i="14"/>
  <c r="E100" i="14"/>
  <c r="J99" i="14"/>
  <c r="I99" i="14"/>
  <c r="F101" i="14"/>
  <c r="E101" i="14"/>
  <c r="I101" i="14"/>
  <c r="J101" i="14"/>
  <c r="J102" i="14"/>
  <c r="I102" i="14"/>
  <c r="L101" i="14"/>
  <c r="K101" i="14"/>
  <c r="H100" i="14"/>
  <c r="G100" i="14"/>
  <c r="L102" i="14"/>
  <c r="K102" i="14"/>
  <c r="L99" i="14"/>
  <c r="K99" i="14"/>
  <c r="G102" i="14"/>
  <c r="H102" i="14"/>
  <c r="H99" i="14"/>
  <c r="G99" i="14"/>
  <c r="K100" i="14"/>
  <c r="L100" i="14"/>
  <c r="E102" i="14"/>
  <c r="F102" i="14"/>
  <c r="F101" i="12"/>
  <c r="E101" i="12"/>
  <c r="F100" i="12"/>
  <c r="E100" i="12"/>
  <c r="L102" i="12"/>
  <c r="K102" i="12"/>
  <c r="J101" i="12"/>
  <c r="I101" i="12"/>
  <c r="J102" i="12"/>
  <c r="I102" i="12"/>
  <c r="F103" i="12"/>
  <c r="E103" i="12"/>
  <c r="L101" i="12"/>
  <c r="K101" i="12"/>
  <c r="L100" i="12"/>
  <c r="K100" i="12"/>
  <c r="H100" i="12"/>
  <c r="G100" i="12"/>
  <c r="J103" i="12"/>
  <c r="I103" i="12"/>
  <c r="J100" i="12"/>
  <c r="I100" i="12"/>
  <c r="F102" i="12"/>
  <c r="E102" i="12"/>
  <c r="H101" i="12"/>
  <c r="G101" i="12"/>
  <c r="H102" i="12"/>
  <c r="G102" i="12"/>
  <c r="L103" i="12"/>
  <c r="K103" i="12"/>
  <c r="H103" i="12"/>
  <c r="G103" i="12"/>
  <c r="F99" i="1"/>
  <c r="E99" i="1"/>
  <c r="F97" i="1"/>
  <c r="E97" i="1"/>
  <c r="F100" i="1"/>
  <c r="E100" i="1"/>
  <c r="E98" i="1"/>
  <c r="F98" i="1"/>
  <c r="F99" i="11"/>
  <c r="E99" i="11"/>
  <c r="F98" i="11"/>
  <c r="E98" i="11"/>
  <c r="F97" i="11"/>
  <c r="E97" i="11"/>
  <c r="F96" i="11"/>
  <c r="E96" i="11"/>
  <c r="B12" i="2"/>
  <c r="M3" i="2"/>
  <c r="J4" i="2"/>
  <c r="K4" i="2"/>
  <c r="J5" i="2"/>
  <c r="K5" i="2"/>
  <c r="J6" i="2"/>
  <c r="K6" i="2"/>
  <c r="J7" i="2"/>
  <c r="K7" i="2"/>
  <c r="J8" i="2"/>
  <c r="K8" i="2"/>
  <c r="K3" i="2"/>
  <c r="J3" i="2"/>
  <c r="I3" i="2"/>
  <c r="I4" i="2"/>
  <c r="I5" i="2"/>
  <c r="I6" i="2"/>
  <c r="I7" i="2"/>
  <c r="I8" i="2"/>
  <c r="H4" i="2"/>
  <c r="H5" i="2"/>
  <c r="H6" i="2"/>
  <c r="H7" i="2"/>
  <c r="H8" i="2"/>
  <c r="B86" i="14" l="1"/>
  <c r="B85" i="14"/>
  <c r="B84" i="14"/>
  <c r="B83" i="14"/>
  <c r="N80" i="14"/>
  <c r="M80" i="14"/>
  <c r="L80" i="14"/>
  <c r="K80" i="14"/>
  <c r="J80" i="14"/>
  <c r="I80" i="14"/>
  <c r="H80" i="14"/>
  <c r="G80" i="14"/>
  <c r="C79" i="14"/>
  <c r="C78" i="14"/>
  <c r="C77" i="14"/>
  <c r="C76" i="14"/>
  <c r="B75" i="14"/>
  <c r="B72" i="14"/>
  <c r="B71" i="14"/>
  <c r="B70" i="14"/>
  <c r="B69" i="14"/>
  <c r="N66" i="14"/>
  <c r="M66" i="14"/>
  <c r="L66" i="14"/>
  <c r="K66" i="14"/>
  <c r="J66" i="14"/>
  <c r="I66" i="14"/>
  <c r="H66" i="14"/>
  <c r="G66" i="14"/>
  <c r="C65" i="14"/>
  <c r="C64" i="14"/>
  <c r="C63" i="14"/>
  <c r="C62" i="14"/>
  <c r="B61" i="14"/>
  <c r="C38" i="2"/>
  <c r="M63" i="14" s="1"/>
  <c r="D38" i="2"/>
  <c r="E38" i="2"/>
  <c r="M64" i="14" s="1"/>
  <c r="F38" i="2"/>
  <c r="M79" i="14" s="1"/>
  <c r="B38" i="2"/>
  <c r="M76" i="14" s="1"/>
  <c r="M66" i="12" l="1"/>
  <c r="M21" i="14"/>
  <c r="M8" i="12"/>
  <c r="M37" i="14"/>
  <c r="M21" i="12"/>
  <c r="M65" i="14"/>
  <c r="M50" i="12"/>
  <c r="M8" i="14"/>
  <c r="M65" i="12"/>
  <c r="M49" i="14"/>
  <c r="M20" i="14"/>
  <c r="M36" i="12"/>
  <c r="M78" i="14"/>
  <c r="M7" i="12"/>
  <c r="M37" i="12"/>
  <c r="M80" i="12"/>
  <c r="M50" i="14"/>
  <c r="M20" i="12"/>
  <c r="M49" i="12"/>
  <c r="M79" i="12"/>
  <c r="M7" i="14"/>
  <c r="M36" i="14"/>
  <c r="M48" i="12"/>
  <c r="M48" i="14"/>
  <c r="M35" i="12"/>
  <c r="M35" i="14"/>
  <c r="M19" i="12"/>
  <c r="M78" i="12"/>
  <c r="M19" i="14"/>
  <c r="M77" i="14"/>
  <c r="M6" i="12"/>
  <c r="M64" i="12"/>
  <c r="M6" i="14"/>
  <c r="M5" i="12"/>
  <c r="M18" i="12"/>
  <c r="M34" i="12"/>
  <c r="M47" i="12"/>
  <c r="M63" i="12"/>
  <c r="M77" i="12"/>
  <c r="M5" i="14"/>
  <c r="M18" i="14"/>
  <c r="M34" i="14"/>
  <c r="M47" i="14"/>
  <c r="M62" i="14"/>
  <c r="C70" i="14"/>
  <c r="C85" i="14"/>
  <c r="C71" i="14"/>
  <c r="C86" i="14"/>
  <c r="C72" i="14"/>
  <c r="C83" i="14"/>
  <c r="C69" i="14"/>
  <c r="C84" i="14"/>
  <c r="K77" i="14" l="1"/>
  <c r="K84" i="14" s="1"/>
  <c r="K64" i="14"/>
  <c r="L71" i="14" s="1"/>
  <c r="K63" i="14"/>
  <c r="L70" i="14" s="1"/>
  <c r="K78" i="14"/>
  <c r="K85" i="14" s="1"/>
  <c r="B76" i="12"/>
  <c r="B62" i="12"/>
  <c r="C80" i="12"/>
  <c r="C79" i="12"/>
  <c r="C78" i="12"/>
  <c r="C77" i="12"/>
  <c r="C66" i="12"/>
  <c r="C65" i="12"/>
  <c r="C64" i="12"/>
  <c r="C63" i="12"/>
  <c r="B87" i="12"/>
  <c r="C87" i="12" s="1"/>
  <c r="B86" i="12"/>
  <c r="C86" i="12" s="1"/>
  <c r="B85" i="12"/>
  <c r="C85" i="12" s="1"/>
  <c r="B84" i="12"/>
  <c r="C84" i="12" s="1"/>
  <c r="N81" i="12"/>
  <c r="M81" i="12"/>
  <c r="L81" i="12"/>
  <c r="K81" i="12"/>
  <c r="J81" i="12"/>
  <c r="I81" i="12"/>
  <c r="H81" i="12"/>
  <c r="G81" i="12"/>
  <c r="B73" i="12"/>
  <c r="C73" i="12" s="1"/>
  <c r="B72" i="12"/>
  <c r="C72" i="12" s="1"/>
  <c r="B71" i="12"/>
  <c r="C71" i="12" s="1"/>
  <c r="B70" i="12"/>
  <c r="C70" i="12" s="1"/>
  <c r="N67" i="12"/>
  <c r="M67" i="12"/>
  <c r="L67" i="12"/>
  <c r="K67" i="12"/>
  <c r="J67" i="12"/>
  <c r="I67" i="12"/>
  <c r="H67" i="12"/>
  <c r="G67" i="12"/>
  <c r="C77" i="11"/>
  <c r="C76" i="11"/>
  <c r="C75" i="11"/>
  <c r="C74" i="11"/>
  <c r="C64" i="11"/>
  <c r="C63" i="11"/>
  <c r="C62" i="11"/>
  <c r="C61" i="11"/>
  <c r="C77" i="1"/>
  <c r="C76" i="1"/>
  <c r="C75" i="1"/>
  <c r="C74" i="1"/>
  <c r="C64" i="1"/>
  <c r="C63" i="1"/>
  <c r="C62" i="1"/>
  <c r="C61" i="1"/>
  <c r="B84" i="1"/>
  <c r="C84" i="1" s="1"/>
  <c r="B83" i="1"/>
  <c r="C83" i="1" s="1"/>
  <c r="B82" i="1"/>
  <c r="C82" i="1" s="1"/>
  <c r="B81" i="1"/>
  <c r="C81" i="1" s="1"/>
  <c r="N78" i="1"/>
  <c r="M78" i="1"/>
  <c r="L78" i="1"/>
  <c r="K78" i="1"/>
  <c r="J78" i="1"/>
  <c r="I78" i="1"/>
  <c r="H78" i="1"/>
  <c r="G78" i="1"/>
  <c r="B71" i="1"/>
  <c r="C71" i="1" s="1"/>
  <c r="B70" i="1"/>
  <c r="C70" i="1" s="1"/>
  <c r="B69" i="1"/>
  <c r="C69" i="1" s="1"/>
  <c r="B68" i="1"/>
  <c r="C68" i="1" s="1"/>
  <c r="N65" i="1"/>
  <c r="M65" i="1"/>
  <c r="L65" i="1"/>
  <c r="K65" i="1"/>
  <c r="J65" i="1"/>
  <c r="I65" i="1"/>
  <c r="H65" i="1"/>
  <c r="G65" i="1"/>
  <c r="F31" i="2"/>
  <c r="F32" i="2"/>
  <c r="F33" i="2"/>
  <c r="F34" i="2"/>
  <c r="F35" i="2"/>
  <c r="F30" i="2"/>
  <c r="E31" i="2"/>
  <c r="E32" i="2"/>
  <c r="E33" i="2"/>
  <c r="E34" i="2"/>
  <c r="I64" i="14" s="1"/>
  <c r="E35" i="2"/>
  <c r="I78" i="14" s="1"/>
  <c r="E30" i="2"/>
  <c r="C31" i="2"/>
  <c r="C32" i="2"/>
  <c r="C33" i="2"/>
  <c r="C34" i="2"/>
  <c r="I63" i="14" s="1"/>
  <c r="J70" i="14" s="1"/>
  <c r="C35" i="2"/>
  <c r="I77" i="14" s="1"/>
  <c r="J84" i="14" s="1"/>
  <c r="C30" i="2"/>
  <c r="B31" i="2"/>
  <c r="B32" i="2"/>
  <c r="B33" i="2"/>
  <c r="B34" i="2"/>
  <c r="B30" i="2"/>
  <c r="F22" i="2"/>
  <c r="F23" i="2"/>
  <c r="F24" i="2"/>
  <c r="F25" i="2"/>
  <c r="F26" i="2"/>
  <c r="F21" i="2"/>
  <c r="E22" i="2"/>
  <c r="E23" i="2"/>
  <c r="E24" i="2"/>
  <c r="E25" i="2"/>
  <c r="G64" i="14" s="1"/>
  <c r="H71" i="14" s="1"/>
  <c r="E26" i="2"/>
  <c r="G78" i="14" s="1"/>
  <c r="E21" i="2"/>
  <c r="C22" i="2"/>
  <c r="C23" i="2"/>
  <c r="C24" i="2"/>
  <c r="C25" i="2"/>
  <c r="G63" i="14" s="1"/>
  <c r="H70" i="14" s="1"/>
  <c r="C26" i="2"/>
  <c r="G77" i="14" s="1"/>
  <c r="H84" i="14" s="1"/>
  <c r="C21" i="2"/>
  <c r="B22" i="2"/>
  <c r="B23" i="2"/>
  <c r="B24" i="2"/>
  <c r="B25" i="2"/>
  <c r="B26" i="2"/>
  <c r="B21" i="2"/>
  <c r="F17" i="2"/>
  <c r="F16" i="2"/>
  <c r="E17" i="2"/>
  <c r="E78" i="14" s="1"/>
  <c r="E16" i="2"/>
  <c r="E64" i="14" s="1"/>
  <c r="C17" i="2"/>
  <c r="E77" i="14" s="1"/>
  <c r="C16" i="2"/>
  <c r="E63" i="14" s="1"/>
  <c r="B16" i="2"/>
  <c r="B17" i="2"/>
  <c r="M4" i="2"/>
  <c r="M5" i="2"/>
  <c r="M6" i="2"/>
  <c r="M7" i="2"/>
  <c r="M8" i="2"/>
  <c r="H17" i="2" l="1"/>
  <c r="H16" i="2"/>
  <c r="L85" i="14"/>
  <c r="K70" i="14"/>
  <c r="L84" i="14"/>
  <c r="E63" i="1"/>
  <c r="E62" i="1"/>
  <c r="E75" i="1"/>
  <c r="E64" i="12"/>
  <c r="E78" i="12"/>
  <c r="K71" i="14"/>
  <c r="E85" i="14"/>
  <c r="F85" i="14"/>
  <c r="E70" i="14"/>
  <c r="F70" i="14"/>
  <c r="E84" i="14"/>
  <c r="F84" i="14"/>
  <c r="E65" i="12"/>
  <c r="E79" i="12"/>
  <c r="E76" i="1"/>
  <c r="E71" i="14"/>
  <c r="F71" i="14"/>
  <c r="G71" i="14"/>
  <c r="G84" i="14"/>
  <c r="I84" i="14"/>
  <c r="I70" i="14"/>
  <c r="G70" i="14"/>
  <c r="I85" i="14"/>
  <c r="J85" i="14"/>
  <c r="H85" i="14"/>
  <c r="G85" i="14"/>
  <c r="G65" i="12"/>
  <c r="I64" i="12"/>
  <c r="I71" i="12" s="1"/>
  <c r="G64" i="12"/>
  <c r="H71" i="12" s="1"/>
  <c r="K64" i="12"/>
  <c r="K79" i="12"/>
  <c r="L86" i="12" s="1"/>
  <c r="I79" i="12"/>
  <c r="J86" i="12" s="1"/>
  <c r="G79" i="12"/>
  <c r="J71" i="14"/>
  <c r="I71" i="14"/>
  <c r="I65" i="12"/>
  <c r="I72" i="12" s="1"/>
  <c r="K65" i="12"/>
  <c r="L72" i="12" s="1"/>
  <c r="I78" i="12"/>
  <c r="G78" i="12"/>
  <c r="G85" i="12" s="1"/>
  <c r="K78" i="12"/>
  <c r="K85" i="12" s="1"/>
  <c r="E71" i="12" l="1"/>
  <c r="F71" i="12"/>
  <c r="E83" i="1"/>
  <c r="F83" i="1"/>
  <c r="E72" i="12"/>
  <c r="F72" i="12"/>
  <c r="E70" i="1"/>
  <c r="F70" i="1"/>
  <c r="E85" i="12"/>
  <c r="F85" i="12"/>
  <c r="E82" i="1"/>
  <c r="F82" i="1"/>
  <c r="E69" i="1"/>
  <c r="F69" i="1"/>
  <c r="K72" i="12"/>
  <c r="E86" i="12"/>
  <c r="F86" i="12"/>
  <c r="K86" i="12"/>
  <c r="G71" i="12"/>
  <c r="H85" i="12"/>
  <c r="L85" i="12"/>
  <c r="J72" i="12"/>
  <c r="J71" i="12"/>
  <c r="I86" i="12"/>
  <c r="J85" i="12"/>
  <c r="I85" i="12"/>
  <c r="H86" i="12"/>
  <c r="G86" i="12"/>
  <c r="L71" i="12"/>
  <c r="K71" i="12"/>
  <c r="H72" i="12"/>
  <c r="G72" i="12"/>
  <c r="M2" i="1" l="1"/>
  <c r="M2" i="11"/>
  <c r="B84" i="11"/>
  <c r="C84" i="11" s="1"/>
  <c r="B83" i="11"/>
  <c r="C83" i="11" s="1"/>
  <c r="B82" i="11"/>
  <c r="C82" i="11" s="1"/>
  <c r="B81" i="11"/>
  <c r="C81" i="11" s="1"/>
  <c r="N78" i="11"/>
  <c r="M78" i="11"/>
  <c r="L78" i="11"/>
  <c r="K78" i="11"/>
  <c r="J78" i="11"/>
  <c r="I78" i="11"/>
  <c r="H78" i="11"/>
  <c r="G78" i="11"/>
  <c r="B71" i="11"/>
  <c r="C71" i="11" s="1"/>
  <c r="B70" i="11"/>
  <c r="C70" i="11" s="1"/>
  <c r="B69" i="11"/>
  <c r="C69" i="11" s="1"/>
  <c r="B68" i="11"/>
  <c r="C68" i="11" s="1"/>
  <c r="N65" i="11"/>
  <c r="M65" i="11"/>
  <c r="L65" i="11"/>
  <c r="K65" i="11"/>
  <c r="J65" i="11"/>
  <c r="I65" i="11"/>
  <c r="H65" i="11"/>
  <c r="G65" i="11"/>
  <c r="E63" i="11" l="1"/>
  <c r="E76" i="11"/>
  <c r="E62" i="11"/>
  <c r="E75" i="11"/>
  <c r="B57" i="14"/>
  <c r="B56" i="14"/>
  <c r="C56" i="14" s="1"/>
  <c r="B55" i="14"/>
  <c r="C55" i="14" s="1"/>
  <c r="B54" i="14"/>
  <c r="C54" i="14" s="1"/>
  <c r="N51" i="14"/>
  <c r="M51" i="14"/>
  <c r="L51" i="14"/>
  <c r="K51" i="14"/>
  <c r="J51" i="14"/>
  <c r="I51" i="14"/>
  <c r="H51" i="14"/>
  <c r="G51" i="14"/>
  <c r="C50" i="14"/>
  <c r="C49" i="14"/>
  <c r="C48" i="14"/>
  <c r="C47" i="14"/>
  <c r="B46" i="14"/>
  <c r="B44" i="14"/>
  <c r="C44" i="14" s="1"/>
  <c r="B43" i="14"/>
  <c r="C43" i="14" s="1"/>
  <c r="B42" i="14"/>
  <c r="C42" i="14" s="1"/>
  <c r="B41" i="14"/>
  <c r="C41" i="14" s="1"/>
  <c r="N38" i="14"/>
  <c r="M38" i="14"/>
  <c r="L38" i="14"/>
  <c r="K38" i="14"/>
  <c r="J38" i="14"/>
  <c r="I38" i="14"/>
  <c r="H38" i="14"/>
  <c r="G38" i="14"/>
  <c r="C37" i="14"/>
  <c r="C36" i="14"/>
  <c r="C35" i="14"/>
  <c r="C34" i="14"/>
  <c r="B33" i="14"/>
  <c r="B28" i="14"/>
  <c r="C28" i="14" s="1"/>
  <c r="B27" i="14"/>
  <c r="C27" i="14" s="1"/>
  <c r="B26" i="14"/>
  <c r="C26" i="14" s="1"/>
  <c r="B25" i="14"/>
  <c r="C25" i="14" s="1"/>
  <c r="N22" i="14"/>
  <c r="M22" i="14"/>
  <c r="L22" i="14"/>
  <c r="K22" i="14"/>
  <c r="J22" i="14"/>
  <c r="I22" i="14"/>
  <c r="H22" i="14"/>
  <c r="G22" i="14"/>
  <c r="C21" i="14"/>
  <c r="C20" i="14"/>
  <c r="C19" i="14"/>
  <c r="C18" i="14"/>
  <c r="B17" i="14"/>
  <c r="B15" i="14"/>
  <c r="C15" i="14" s="1"/>
  <c r="B14" i="14"/>
  <c r="C14" i="14" s="1"/>
  <c r="B13" i="14"/>
  <c r="C13" i="14" s="1"/>
  <c r="B12" i="14"/>
  <c r="C12" i="14" s="1"/>
  <c r="N9" i="14"/>
  <c r="M9" i="14"/>
  <c r="L9" i="14"/>
  <c r="K9" i="14"/>
  <c r="J9" i="14"/>
  <c r="I9" i="14"/>
  <c r="H9" i="14"/>
  <c r="G9" i="14"/>
  <c r="C8" i="14"/>
  <c r="C7" i="14"/>
  <c r="C6" i="14"/>
  <c r="C5" i="14"/>
  <c r="B4" i="14"/>
  <c r="B55" i="12"/>
  <c r="B56" i="12"/>
  <c r="B57" i="12"/>
  <c r="B54" i="12"/>
  <c r="B42" i="12"/>
  <c r="B43" i="12"/>
  <c r="B44" i="12"/>
  <c r="B41" i="12"/>
  <c r="B26" i="12"/>
  <c r="B27" i="12"/>
  <c r="B28" i="12"/>
  <c r="B25" i="12"/>
  <c r="B13" i="12"/>
  <c r="B14" i="12"/>
  <c r="B15" i="12"/>
  <c r="B12" i="12"/>
  <c r="C12" i="12" s="1"/>
  <c r="I35" i="14" l="1"/>
  <c r="E82" i="11"/>
  <c r="F82" i="11"/>
  <c r="E83" i="11"/>
  <c r="F83" i="11"/>
  <c r="E70" i="11"/>
  <c r="F70" i="11"/>
  <c r="E69" i="11"/>
  <c r="F69" i="11"/>
  <c r="I36" i="14"/>
  <c r="K36" i="14"/>
  <c r="L43" i="14" s="1"/>
  <c r="K20" i="14"/>
  <c r="K49" i="14"/>
  <c r="K7" i="14"/>
  <c r="C57" i="14"/>
  <c r="D2" i="14"/>
  <c r="B54" i="11"/>
  <c r="B55" i="11"/>
  <c r="B56" i="11"/>
  <c r="B53" i="11"/>
  <c r="B41" i="11"/>
  <c r="B42" i="11"/>
  <c r="B43" i="11"/>
  <c r="B40" i="11"/>
  <c r="B26" i="11"/>
  <c r="B27" i="11"/>
  <c r="B28" i="11"/>
  <c r="B25" i="11"/>
  <c r="B13" i="11"/>
  <c r="B14" i="11"/>
  <c r="B15" i="11"/>
  <c r="B12" i="11"/>
  <c r="B56" i="1"/>
  <c r="B55" i="1"/>
  <c r="B54" i="1"/>
  <c r="B53" i="1"/>
  <c r="B43" i="1"/>
  <c r="B42" i="1"/>
  <c r="B41" i="1"/>
  <c r="B40" i="1"/>
  <c r="B28" i="1"/>
  <c r="B27" i="1"/>
  <c r="B26" i="1"/>
  <c r="B25" i="1"/>
  <c r="B15" i="1"/>
  <c r="B13" i="1"/>
  <c r="B14" i="1"/>
  <c r="B12" i="1"/>
  <c r="K43" i="14" l="1"/>
  <c r="L56" i="14"/>
  <c r="K14" i="14"/>
  <c r="L14" i="14"/>
  <c r="L27" i="14"/>
  <c r="K27" i="14"/>
  <c r="C57" i="12"/>
  <c r="C56" i="12"/>
  <c r="C55" i="12"/>
  <c r="C54" i="12"/>
  <c r="N51" i="12"/>
  <c r="M51" i="12"/>
  <c r="L51" i="12"/>
  <c r="K51" i="12"/>
  <c r="J51" i="12"/>
  <c r="I51" i="12"/>
  <c r="H51" i="12"/>
  <c r="G51" i="12"/>
  <c r="C50" i="12"/>
  <c r="C49" i="12"/>
  <c r="C48" i="12"/>
  <c r="C47" i="12"/>
  <c r="B46" i="12"/>
  <c r="C44" i="12"/>
  <c r="C43" i="12"/>
  <c r="C42" i="12"/>
  <c r="C41" i="12"/>
  <c r="N38" i="12"/>
  <c r="M38" i="12"/>
  <c r="L38" i="12"/>
  <c r="K38" i="12"/>
  <c r="J38" i="12"/>
  <c r="I38" i="12"/>
  <c r="H38" i="12"/>
  <c r="G38" i="12"/>
  <c r="C37" i="12"/>
  <c r="C36" i="12"/>
  <c r="C35" i="12"/>
  <c r="C34" i="12"/>
  <c r="B33" i="12"/>
  <c r="C28" i="12"/>
  <c r="C27" i="12"/>
  <c r="C26" i="12"/>
  <c r="C25" i="12"/>
  <c r="N22" i="12"/>
  <c r="M22" i="12"/>
  <c r="L22" i="12"/>
  <c r="K22" i="12"/>
  <c r="J22" i="12"/>
  <c r="I22" i="12"/>
  <c r="H22" i="12"/>
  <c r="G22" i="12"/>
  <c r="C21" i="12"/>
  <c r="C20" i="12"/>
  <c r="C19" i="12"/>
  <c r="C18" i="12"/>
  <c r="B17" i="12"/>
  <c r="C15" i="12"/>
  <c r="C14" i="12"/>
  <c r="C13" i="12"/>
  <c r="N9" i="12"/>
  <c r="M9" i="12"/>
  <c r="L9" i="12"/>
  <c r="K9" i="12"/>
  <c r="J9" i="12"/>
  <c r="I9" i="12"/>
  <c r="H9" i="12"/>
  <c r="G9" i="12"/>
  <c r="C8" i="12"/>
  <c r="C7" i="12"/>
  <c r="C6" i="12"/>
  <c r="C5" i="12"/>
  <c r="B4" i="12"/>
  <c r="I35" i="12" l="1"/>
  <c r="I36" i="12"/>
  <c r="K20" i="12"/>
  <c r="L27" i="12" s="1"/>
  <c r="K49" i="12"/>
  <c r="K56" i="12" s="1"/>
  <c r="K7" i="12"/>
  <c r="L14" i="12" s="1"/>
  <c r="K36" i="12"/>
  <c r="K43" i="12" s="1"/>
  <c r="D2" i="12"/>
  <c r="K56" i="14"/>
  <c r="C56" i="11"/>
  <c r="C55" i="11"/>
  <c r="C54" i="11"/>
  <c r="C53" i="11"/>
  <c r="C43" i="11"/>
  <c r="C42" i="11"/>
  <c r="C41" i="11"/>
  <c r="C40" i="11"/>
  <c r="C28" i="11"/>
  <c r="C27" i="11"/>
  <c r="C26" i="11"/>
  <c r="C25" i="11"/>
  <c r="C13" i="11"/>
  <c r="C14" i="11"/>
  <c r="C15" i="11"/>
  <c r="C12" i="11"/>
  <c r="N50" i="11"/>
  <c r="M50" i="11"/>
  <c r="L50" i="11"/>
  <c r="K50" i="11"/>
  <c r="J50" i="11"/>
  <c r="I50" i="11"/>
  <c r="H50" i="11"/>
  <c r="G50" i="11"/>
  <c r="C49" i="11"/>
  <c r="C48" i="11"/>
  <c r="C47" i="11"/>
  <c r="C46" i="11"/>
  <c r="B45" i="11"/>
  <c r="N37" i="11"/>
  <c r="M37" i="11"/>
  <c r="L37" i="11"/>
  <c r="K37" i="11"/>
  <c r="J37" i="11"/>
  <c r="I37" i="11"/>
  <c r="H37" i="11"/>
  <c r="G37" i="11"/>
  <c r="C36" i="11"/>
  <c r="C35" i="11"/>
  <c r="C34" i="11"/>
  <c r="C33" i="11"/>
  <c r="B32" i="11"/>
  <c r="N22" i="11"/>
  <c r="M22" i="11"/>
  <c r="L22" i="11"/>
  <c r="K22" i="11"/>
  <c r="J22" i="11"/>
  <c r="I22" i="11"/>
  <c r="H22" i="11"/>
  <c r="G22" i="11"/>
  <c r="C21" i="11"/>
  <c r="C20" i="11"/>
  <c r="C19" i="11"/>
  <c r="C18" i="11"/>
  <c r="B17" i="11"/>
  <c r="N9" i="11"/>
  <c r="M9" i="11"/>
  <c r="L9" i="11"/>
  <c r="K9" i="11"/>
  <c r="J9" i="11"/>
  <c r="I9" i="11"/>
  <c r="H9" i="11"/>
  <c r="G9" i="11"/>
  <c r="C8" i="11"/>
  <c r="C7" i="11"/>
  <c r="C6" i="11"/>
  <c r="C5" i="11"/>
  <c r="B4" i="11"/>
  <c r="D2" i="11" l="1"/>
  <c r="K14" i="12"/>
  <c r="K27" i="12"/>
  <c r="L56" i="12"/>
  <c r="L43" i="12"/>
  <c r="C55" i="1"/>
  <c r="C48" i="1"/>
  <c r="C42" i="1"/>
  <c r="C35" i="1"/>
  <c r="C27" i="1"/>
  <c r="C20" i="1"/>
  <c r="C7" i="1"/>
  <c r="C14" i="1"/>
  <c r="E15" i="2"/>
  <c r="E48" i="11" s="1"/>
  <c r="C54" i="1"/>
  <c r="C49" i="1"/>
  <c r="C47" i="1"/>
  <c r="C36" i="1"/>
  <c r="C34" i="1"/>
  <c r="C33" i="1"/>
  <c r="B32" i="1"/>
  <c r="C43" i="1"/>
  <c r="C41" i="1"/>
  <c r="C40" i="1"/>
  <c r="N37" i="1"/>
  <c r="M37" i="1"/>
  <c r="L37" i="1"/>
  <c r="K37" i="1"/>
  <c r="J37" i="1"/>
  <c r="I37" i="1"/>
  <c r="H37" i="1"/>
  <c r="G37" i="1"/>
  <c r="C26" i="1"/>
  <c r="C19" i="1"/>
  <c r="C13" i="1"/>
  <c r="D52" i="2"/>
  <c r="E49" i="14" l="1"/>
  <c r="E49" i="12"/>
  <c r="E55" i="11"/>
  <c r="F55" i="11"/>
  <c r="I49" i="14"/>
  <c r="I49" i="12"/>
  <c r="G36" i="14"/>
  <c r="G36" i="12"/>
  <c r="E13" i="2"/>
  <c r="E14" i="2"/>
  <c r="E12" i="2"/>
  <c r="F56" i="12" l="1"/>
  <c r="E56" i="12"/>
  <c r="E56" i="14"/>
  <c r="F56" i="14"/>
  <c r="E36" i="14"/>
  <c r="E36" i="12"/>
  <c r="E35" i="11"/>
  <c r="E35" i="1"/>
  <c r="F42" i="1" s="1"/>
  <c r="E20" i="14"/>
  <c r="E20" i="12"/>
  <c r="E20" i="11"/>
  <c r="E7" i="14"/>
  <c r="E7" i="12"/>
  <c r="E7" i="11"/>
  <c r="E7" i="1"/>
  <c r="J56" i="12"/>
  <c r="I56" i="12"/>
  <c r="J56" i="14"/>
  <c r="I56" i="14"/>
  <c r="I20" i="14"/>
  <c r="I20" i="12"/>
  <c r="I7" i="14"/>
  <c r="I7" i="12"/>
  <c r="G49" i="14"/>
  <c r="G49" i="12"/>
  <c r="H43" i="12"/>
  <c r="G43" i="12"/>
  <c r="G7" i="14"/>
  <c r="G7" i="12"/>
  <c r="G20" i="14"/>
  <c r="G20" i="12"/>
  <c r="G43" i="14"/>
  <c r="H43" i="14"/>
  <c r="F52" i="2"/>
  <c r="B52" i="2"/>
  <c r="C56" i="1"/>
  <c r="C53" i="1"/>
  <c r="C28" i="1"/>
  <c r="C25" i="1"/>
  <c r="C15" i="1"/>
  <c r="C12" i="1"/>
  <c r="E5" i="1" s="1"/>
  <c r="N50" i="1"/>
  <c r="M50" i="1"/>
  <c r="L50" i="1"/>
  <c r="K50" i="1"/>
  <c r="J50" i="1"/>
  <c r="I50" i="1"/>
  <c r="H50" i="1"/>
  <c r="G50" i="1"/>
  <c r="N22" i="1"/>
  <c r="M22" i="1"/>
  <c r="L22" i="1"/>
  <c r="K22" i="1"/>
  <c r="J22" i="1"/>
  <c r="I22" i="1"/>
  <c r="H22" i="1"/>
  <c r="G22" i="1"/>
  <c r="N9" i="1"/>
  <c r="M9" i="1"/>
  <c r="L9" i="1"/>
  <c r="K9" i="1"/>
  <c r="J9" i="1"/>
  <c r="I9" i="1"/>
  <c r="H9" i="1"/>
  <c r="G9" i="1"/>
  <c r="C46" i="1"/>
  <c r="C21" i="1"/>
  <c r="C18" i="1"/>
  <c r="B45" i="1"/>
  <c r="B17" i="1"/>
  <c r="I2" i="1"/>
  <c r="G2" i="1"/>
  <c r="C8" i="1"/>
  <c r="C6" i="1"/>
  <c r="C5" i="1"/>
  <c r="B4" i="1"/>
  <c r="D63" i="2"/>
  <c r="D64" i="2"/>
  <c r="D65" i="2"/>
  <c r="D66" i="2"/>
  <c r="D67" i="2"/>
  <c r="D68" i="2"/>
  <c r="D69" i="2"/>
  <c r="D62" i="2"/>
  <c r="B63" i="2"/>
  <c r="B65" i="2"/>
  <c r="B66" i="2"/>
  <c r="B67" i="2"/>
  <c r="B68" i="2"/>
  <c r="B69" i="2"/>
  <c r="B70" i="2"/>
  <c r="B62" i="2"/>
  <c r="E42" i="1" l="1"/>
  <c r="K65" i="14"/>
  <c r="K79" i="14"/>
  <c r="G79" i="14"/>
  <c r="E79" i="14"/>
  <c r="E66" i="12"/>
  <c r="I66" i="12"/>
  <c r="G66" i="12"/>
  <c r="I79" i="14"/>
  <c r="K80" i="12"/>
  <c r="G65" i="14"/>
  <c r="E80" i="12"/>
  <c r="I80" i="12"/>
  <c r="E64" i="1"/>
  <c r="I65" i="14"/>
  <c r="E65" i="14"/>
  <c r="E77" i="1"/>
  <c r="G80" i="12"/>
  <c r="K66" i="12"/>
  <c r="E64" i="11"/>
  <c r="E77" i="11"/>
  <c r="I37" i="14"/>
  <c r="I37" i="12"/>
  <c r="K21" i="12"/>
  <c r="K21" i="14"/>
  <c r="K62" i="14"/>
  <c r="K76" i="14"/>
  <c r="I62" i="14"/>
  <c r="E61" i="1"/>
  <c r="E62" i="14"/>
  <c r="E74" i="1"/>
  <c r="K63" i="12"/>
  <c r="G62" i="14"/>
  <c r="G63" i="12"/>
  <c r="I77" i="12"/>
  <c r="G76" i="14"/>
  <c r="E63" i="12"/>
  <c r="G77" i="12"/>
  <c r="I76" i="14"/>
  <c r="I63" i="12"/>
  <c r="E77" i="12"/>
  <c r="E76" i="14"/>
  <c r="K77" i="12"/>
  <c r="E61" i="11"/>
  <c r="E74" i="11"/>
  <c r="E5" i="14"/>
  <c r="K5" i="14"/>
  <c r="E5" i="12"/>
  <c r="K47" i="14"/>
  <c r="I34" i="14"/>
  <c r="K34" i="14"/>
  <c r="K18" i="14"/>
  <c r="I34" i="12"/>
  <c r="K5" i="12"/>
  <c r="K47" i="12"/>
  <c r="K34" i="12"/>
  <c r="K18" i="12"/>
  <c r="E5" i="11"/>
  <c r="F43" i="12"/>
  <c r="E43" i="12"/>
  <c r="E42" i="11"/>
  <c r="F42" i="11"/>
  <c r="E43" i="14"/>
  <c r="F43" i="14"/>
  <c r="E27" i="11"/>
  <c r="F27" i="11"/>
  <c r="E27" i="12"/>
  <c r="F27" i="12"/>
  <c r="E27" i="14"/>
  <c r="F27" i="14"/>
  <c r="F14" i="1"/>
  <c r="E14" i="1"/>
  <c r="E14" i="11"/>
  <c r="F14" i="11"/>
  <c r="F14" i="12"/>
  <c r="E14" i="12"/>
  <c r="E14" i="14"/>
  <c r="F14" i="14"/>
  <c r="E48" i="1"/>
  <c r="E20" i="1"/>
  <c r="E12" i="1"/>
  <c r="F12" i="1"/>
  <c r="I43" i="14"/>
  <c r="J43" i="14"/>
  <c r="I43" i="12"/>
  <c r="J43" i="12"/>
  <c r="I27" i="12"/>
  <c r="J27" i="12"/>
  <c r="J27" i="14"/>
  <c r="I27" i="14"/>
  <c r="I14" i="12"/>
  <c r="J14" i="12"/>
  <c r="J14" i="14"/>
  <c r="I14" i="14"/>
  <c r="K8" i="14"/>
  <c r="K8" i="12"/>
  <c r="I21" i="14"/>
  <c r="I21" i="12"/>
  <c r="K37" i="14"/>
  <c r="K37" i="12"/>
  <c r="K50" i="14"/>
  <c r="K50" i="12"/>
  <c r="K48" i="14"/>
  <c r="I19" i="14"/>
  <c r="K19" i="14"/>
  <c r="K35" i="14"/>
  <c r="K6" i="14"/>
  <c r="K6" i="12"/>
  <c r="K19" i="12"/>
  <c r="K48" i="12"/>
  <c r="K35" i="12"/>
  <c r="I19" i="12"/>
  <c r="H27" i="14"/>
  <c r="G27" i="14"/>
  <c r="G14" i="12"/>
  <c r="H14" i="12"/>
  <c r="G14" i="14"/>
  <c r="H14" i="14"/>
  <c r="G56" i="12"/>
  <c r="H56" i="12"/>
  <c r="G27" i="12"/>
  <c r="H27" i="12"/>
  <c r="H56" i="14"/>
  <c r="G56" i="14"/>
  <c r="F15" i="2"/>
  <c r="E49" i="1" s="1"/>
  <c r="F14" i="2"/>
  <c r="F12" i="2"/>
  <c r="C14" i="2"/>
  <c r="B14" i="2"/>
  <c r="C13" i="2"/>
  <c r="F13" i="2"/>
  <c r="E21" i="1" s="1"/>
  <c r="D2" i="1"/>
  <c r="B15" i="2"/>
  <c r="B13" i="2"/>
  <c r="L41" i="14" l="1"/>
  <c r="K41" i="14"/>
  <c r="J84" i="12"/>
  <c r="I84" i="12"/>
  <c r="K83" i="14"/>
  <c r="L83" i="14"/>
  <c r="L86" i="14"/>
  <c r="K86" i="14"/>
  <c r="K25" i="12"/>
  <c r="L25" i="12"/>
  <c r="L54" i="14"/>
  <c r="K54" i="14"/>
  <c r="E84" i="12"/>
  <c r="F84" i="12"/>
  <c r="G69" i="14"/>
  <c r="H69" i="14"/>
  <c r="L28" i="14"/>
  <c r="K28" i="14"/>
  <c r="E84" i="1"/>
  <c r="F84" i="1"/>
  <c r="J86" i="14"/>
  <c r="I86" i="14"/>
  <c r="L70" i="12"/>
  <c r="K70" i="12"/>
  <c r="E72" i="14"/>
  <c r="F72" i="14"/>
  <c r="L12" i="14"/>
  <c r="K12" i="14"/>
  <c r="F81" i="1"/>
  <c r="E81" i="1"/>
  <c r="L12" i="12"/>
  <c r="K12" i="12"/>
  <c r="E12" i="14"/>
  <c r="F12" i="14"/>
  <c r="H84" i="12"/>
  <c r="G84" i="12"/>
  <c r="E69" i="14"/>
  <c r="F69" i="14"/>
  <c r="F71" i="1"/>
  <c r="E71" i="1"/>
  <c r="E73" i="12"/>
  <c r="F73" i="12"/>
  <c r="K41" i="12"/>
  <c r="L41" i="12"/>
  <c r="L28" i="12"/>
  <c r="K28" i="12"/>
  <c r="H13" i="2"/>
  <c r="I83" i="14"/>
  <c r="J83" i="14"/>
  <c r="J72" i="14"/>
  <c r="I72" i="14"/>
  <c r="E81" i="11"/>
  <c r="F81" i="11"/>
  <c r="E70" i="12"/>
  <c r="F70" i="12"/>
  <c r="E68" i="1"/>
  <c r="F68" i="1"/>
  <c r="E84" i="11"/>
  <c r="F84" i="11"/>
  <c r="I87" i="12"/>
  <c r="J87" i="12"/>
  <c r="F86" i="14"/>
  <c r="E86" i="14"/>
  <c r="E12" i="12"/>
  <c r="F12" i="12"/>
  <c r="G73" i="12"/>
  <c r="H73" i="12"/>
  <c r="K54" i="12"/>
  <c r="L54" i="12"/>
  <c r="I73" i="12"/>
  <c r="J73" i="12"/>
  <c r="L25" i="14"/>
  <c r="K25" i="14"/>
  <c r="E68" i="11"/>
  <c r="F68" i="11"/>
  <c r="H83" i="14"/>
  <c r="G83" i="14"/>
  <c r="J69" i="14"/>
  <c r="I69" i="14"/>
  <c r="E71" i="11"/>
  <c r="F71" i="11"/>
  <c r="E87" i="12"/>
  <c r="F87" i="12"/>
  <c r="G86" i="14"/>
  <c r="H86" i="14"/>
  <c r="J70" i="12"/>
  <c r="I70" i="12"/>
  <c r="K84" i="12"/>
  <c r="L84" i="12"/>
  <c r="L73" i="12"/>
  <c r="K73" i="12"/>
  <c r="H72" i="14"/>
  <c r="G72" i="14"/>
  <c r="H14" i="2"/>
  <c r="E12" i="11"/>
  <c r="F12" i="11"/>
  <c r="E83" i="14"/>
  <c r="F83" i="14"/>
  <c r="H70" i="12"/>
  <c r="G70" i="12"/>
  <c r="L69" i="14"/>
  <c r="K69" i="14"/>
  <c r="H87" i="12"/>
  <c r="G87" i="12"/>
  <c r="K87" i="12"/>
  <c r="L87" i="12"/>
  <c r="K72" i="14"/>
  <c r="L72" i="14"/>
  <c r="E50" i="14"/>
  <c r="E50" i="12"/>
  <c r="E49" i="11"/>
  <c r="E47" i="14"/>
  <c r="E47" i="12"/>
  <c r="E46" i="11"/>
  <c r="E46" i="1"/>
  <c r="F53" i="1" s="1"/>
  <c r="E37" i="14"/>
  <c r="E37" i="12"/>
  <c r="E36" i="11"/>
  <c r="E36" i="1"/>
  <c r="E35" i="14"/>
  <c r="E35" i="12"/>
  <c r="E34" i="11"/>
  <c r="E34" i="1"/>
  <c r="E34" i="14"/>
  <c r="E34" i="12"/>
  <c r="E33" i="11"/>
  <c r="E33" i="1"/>
  <c r="E21" i="14"/>
  <c r="E21" i="12"/>
  <c r="E21" i="11"/>
  <c r="E19" i="14"/>
  <c r="E19" i="12"/>
  <c r="E19" i="11"/>
  <c r="E19" i="1"/>
  <c r="E18" i="14"/>
  <c r="E18" i="12"/>
  <c r="E18" i="11"/>
  <c r="E18" i="1"/>
  <c r="E8" i="14"/>
  <c r="E8" i="12"/>
  <c r="E8" i="11"/>
  <c r="E8" i="1"/>
  <c r="E28" i="1"/>
  <c r="F28" i="1"/>
  <c r="E27" i="1"/>
  <c r="F27" i="1"/>
  <c r="E56" i="1"/>
  <c r="F56" i="1"/>
  <c r="E55" i="1"/>
  <c r="F55" i="1"/>
  <c r="I47" i="14"/>
  <c r="I47" i="12"/>
  <c r="I18" i="14"/>
  <c r="I18" i="12"/>
  <c r="I5" i="14"/>
  <c r="I5" i="12"/>
  <c r="I28" i="12"/>
  <c r="J28" i="12"/>
  <c r="L44" i="12"/>
  <c r="K44" i="12"/>
  <c r="I44" i="14"/>
  <c r="J44" i="14"/>
  <c r="I50" i="14"/>
  <c r="I50" i="12"/>
  <c r="L44" i="14"/>
  <c r="K44" i="14"/>
  <c r="J28" i="14"/>
  <c r="I28" i="14"/>
  <c r="K57" i="12"/>
  <c r="L57" i="12"/>
  <c r="J44" i="12"/>
  <c r="I44" i="12"/>
  <c r="L15" i="12"/>
  <c r="K15" i="12"/>
  <c r="I8" i="14"/>
  <c r="I8" i="12"/>
  <c r="L57" i="14"/>
  <c r="K57" i="14"/>
  <c r="L15" i="14"/>
  <c r="K15" i="14"/>
  <c r="I26" i="12"/>
  <c r="J26" i="12"/>
  <c r="K42" i="14"/>
  <c r="L42" i="14"/>
  <c r="K26" i="14"/>
  <c r="L26" i="14"/>
  <c r="K13" i="14"/>
  <c r="L13" i="14"/>
  <c r="K42" i="12"/>
  <c r="L42" i="12"/>
  <c r="J26" i="14"/>
  <c r="I26" i="14"/>
  <c r="K26" i="12"/>
  <c r="L26" i="12"/>
  <c r="J42" i="12"/>
  <c r="I42" i="12"/>
  <c r="K55" i="12"/>
  <c r="L55" i="12"/>
  <c r="J42" i="14"/>
  <c r="I42" i="14"/>
  <c r="K13" i="12"/>
  <c r="L13" i="12"/>
  <c r="L55" i="14"/>
  <c r="K55" i="14"/>
  <c r="G50" i="14"/>
  <c r="G50" i="12"/>
  <c r="G8" i="14"/>
  <c r="G8" i="12"/>
  <c r="G37" i="14"/>
  <c r="G37" i="12"/>
  <c r="G21" i="14"/>
  <c r="G21" i="12"/>
  <c r="G19" i="14"/>
  <c r="G19" i="12"/>
  <c r="G35" i="14"/>
  <c r="G35" i="12"/>
  <c r="G34" i="14"/>
  <c r="G34" i="12"/>
  <c r="G18" i="14"/>
  <c r="G18" i="12"/>
  <c r="G47" i="14"/>
  <c r="G47" i="12"/>
  <c r="G5" i="14"/>
  <c r="G5" i="12"/>
  <c r="C15" i="2"/>
  <c r="H15" i="2" s="1"/>
  <c r="C12" i="2"/>
  <c r="H12" i="2" s="1"/>
  <c r="E53" i="1" l="1"/>
  <c r="E57" i="12"/>
  <c r="F57" i="12"/>
  <c r="E56" i="11"/>
  <c r="F56" i="11"/>
  <c r="E57" i="14"/>
  <c r="F57" i="14"/>
  <c r="E48" i="14"/>
  <c r="E48" i="12"/>
  <c r="E47" i="11"/>
  <c r="E47" i="1"/>
  <c r="E53" i="11"/>
  <c r="F53" i="11"/>
  <c r="F54" i="12"/>
  <c r="E54" i="12"/>
  <c r="E54" i="14"/>
  <c r="F54" i="14"/>
  <c r="F44" i="12"/>
  <c r="E44" i="12"/>
  <c r="E43" i="1"/>
  <c r="F43" i="1"/>
  <c r="E43" i="11"/>
  <c r="F43" i="11"/>
  <c r="E44" i="14"/>
  <c r="F44" i="14"/>
  <c r="E42" i="12"/>
  <c r="F42" i="12"/>
  <c r="E41" i="1"/>
  <c r="F41" i="1"/>
  <c r="E41" i="11"/>
  <c r="F41" i="11"/>
  <c r="E42" i="14"/>
  <c r="F42" i="14"/>
  <c r="E41" i="12"/>
  <c r="F41" i="12"/>
  <c r="E41" i="14"/>
  <c r="F41" i="14"/>
  <c r="E40" i="1"/>
  <c r="F40" i="1"/>
  <c r="E40" i="11"/>
  <c r="F40" i="11"/>
  <c r="E28" i="11"/>
  <c r="F28" i="11"/>
  <c r="E28" i="12"/>
  <c r="F28" i="12"/>
  <c r="E28" i="14"/>
  <c r="F28" i="14"/>
  <c r="F26" i="12"/>
  <c r="E26" i="12"/>
  <c r="E26" i="1"/>
  <c r="F26" i="1"/>
  <c r="E26" i="11"/>
  <c r="F26" i="11"/>
  <c r="E26" i="14"/>
  <c r="F26" i="14"/>
  <c r="E25" i="1"/>
  <c r="F25" i="1"/>
  <c r="E25" i="11"/>
  <c r="F25" i="11"/>
  <c r="E25" i="12"/>
  <c r="F25" i="12"/>
  <c r="E25" i="14"/>
  <c r="F25" i="14"/>
  <c r="E15" i="12"/>
  <c r="F15" i="12"/>
  <c r="F15" i="1"/>
  <c r="E15" i="1"/>
  <c r="F15" i="11"/>
  <c r="E15" i="11"/>
  <c r="E15" i="14"/>
  <c r="F15" i="14"/>
  <c r="E6" i="14"/>
  <c r="E6" i="12"/>
  <c r="E6" i="11"/>
  <c r="E6" i="1"/>
  <c r="I48" i="14"/>
  <c r="I48" i="12"/>
  <c r="I6" i="14"/>
  <c r="I6" i="12"/>
  <c r="I54" i="12"/>
  <c r="J54" i="12"/>
  <c r="J54" i="14"/>
  <c r="I54" i="14"/>
  <c r="J41" i="14"/>
  <c r="I41" i="14"/>
  <c r="I41" i="12"/>
  <c r="J41" i="12"/>
  <c r="I25" i="12"/>
  <c r="J25" i="12"/>
  <c r="J25" i="14"/>
  <c r="I25" i="14"/>
  <c r="J12" i="12"/>
  <c r="I12" i="12"/>
  <c r="J12" i="14"/>
  <c r="I12" i="14"/>
  <c r="J57" i="12"/>
  <c r="I57" i="12"/>
  <c r="J57" i="14"/>
  <c r="I57" i="14"/>
  <c r="J15" i="12"/>
  <c r="I15" i="12"/>
  <c r="J15" i="14"/>
  <c r="I15" i="14"/>
  <c r="G44" i="14"/>
  <c r="H44" i="14"/>
  <c r="G15" i="12"/>
  <c r="H15" i="12"/>
  <c r="G57" i="12"/>
  <c r="H57" i="12"/>
  <c r="G57" i="14"/>
  <c r="H57" i="14"/>
  <c r="G28" i="12"/>
  <c r="H28" i="12"/>
  <c r="H28" i="14"/>
  <c r="G28" i="14"/>
  <c r="G15" i="14"/>
  <c r="H15" i="14"/>
  <c r="H44" i="12"/>
  <c r="G44" i="12"/>
  <c r="G48" i="14"/>
  <c r="G48" i="12"/>
  <c r="H26" i="12"/>
  <c r="G26" i="12"/>
  <c r="G6" i="14"/>
  <c r="G6" i="12"/>
  <c r="H42" i="12"/>
  <c r="G42" i="12"/>
  <c r="H26" i="14"/>
  <c r="G26" i="14"/>
  <c r="H42" i="14"/>
  <c r="G42" i="14"/>
  <c r="G12" i="14"/>
  <c r="H12" i="14"/>
  <c r="H54" i="12"/>
  <c r="G54" i="12"/>
  <c r="G25" i="12"/>
  <c r="H25" i="12"/>
  <c r="G25" i="14"/>
  <c r="H25" i="14"/>
  <c r="G41" i="12"/>
  <c r="H41" i="12"/>
  <c r="H12" i="12"/>
  <c r="G12" i="12"/>
  <c r="G41" i="14"/>
  <c r="H41" i="14"/>
  <c r="G54" i="14"/>
  <c r="H54" i="14"/>
  <c r="F54" i="1" l="1"/>
  <c r="E54" i="1"/>
  <c r="E54" i="11"/>
  <c r="F54" i="11"/>
  <c r="E55" i="12"/>
  <c r="F55" i="12"/>
  <c r="E55" i="14"/>
  <c r="F55" i="14"/>
  <c r="E13" i="11"/>
  <c r="F13" i="11"/>
  <c r="E13" i="12"/>
  <c r="F13" i="12"/>
  <c r="E13" i="14"/>
  <c r="F13" i="14"/>
  <c r="E13" i="1"/>
  <c r="F13" i="1"/>
  <c r="I55" i="12"/>
  <c r="J55" i="12"/>
  <c r="I55" i="14"/>
  <c r="J55" i="14"/>
  <c r="J13" i="12"/>
  <c r="I13" i="12"/>
  <c r="I13" i="14"/>
  <c r="J13" i="14"/>
  <c r="G55" i="12"/>
  <c r="H55" i="12"/>
  <c r="H55" i="14"/>
  <c r="G55" i="14"/>
  <c r="H13" i="12"/>
  <c r="G13" i="12"/>
  <c r="G13" i="14"/>
  <c r="H13" i="14"/>
</calcChain>
</file>

<file path=xl/sharedStrings.xml><?xml version="1.0" encoding="utf-8"?>
<sst xmlns="http://schemas.openxmlformats.org/spreadsheetml/2006/main" count="1580" uniqueCount="89">
  <si>
    <t>Medical Only</t>
  </si>
  <si>
    <t>CSEA</t>
  </si>
  <si>
    <t>HOURS</t>
  </si>
  <si>
    <t>Dental</t>
  </si>
  <si>
    <t>Vision</t>
  </si>
  <si>
    <t>Emp'e COST</t>
  </si>
  <si>
    <t>Medical+ Dental+ Vision</t>
  </si>
  <si>
    <t>12 Paychecks</t>
  </si>
  <si>
    <t>11 Paychecks</t>
  </si>
  <si>
    <t>Medical+ Dental</t>
  </si>
  <si>
    <t>Medical+ Vision</t>
  </si>
  <si>
    <t>CTA</t>
  </si>
  <si>
    <t>CTACD</t>
  </si>
  <si>
    <t>Dental+Vision</t>
  </si>
  <si>
    <t>check</t>
  </si>
  <si>
    <t>MGMT</t>
  </si>
  <si>
    <t>EE Only</t>
  </si>
  <si>
    <t>EE Plus Family</t>
  </si>
  <si>
    <t>Dental + Vision Only</t>
  </si>
  <si>
    <t>1.0 FTE Daily Hrs CTA/CTACD</t>
  </si>
  <si>
    <t>1.0 FTE Daily Hrs CSEA/MGMT</t>
  </si>
  <si>
    <t>PLAN YEAR</t>
  </si>
  <si>
    <t>PLAN PREMIUMS/CAPS and FTE RANGES</t>
  </si>
  <si>
    <t>FTE</t>
  </si>
  <si>
    <t>FT HRS</t>
  </si>
  <si>
    <t>FTE/HOURS/BARG UNIT</t>
  </si>
  <si>
    <t>TIER</t>
  </si>
  <si>
    <t>Tier</t>
  </si>
  <si>
    <t>10 Paychecks</t>
  </si>
  <si>
    <t>Monthly Amt</t>
  </si>
  <si>
    <t>ANNUAL</t>
  </si>
  <si>
    <t>HRS</t>
  </si>
  <si>
    <t>Tiered Caps Used for FTE CALC</t>
  </si>
  <si>
    <t>EE+FAM</t>
  </si>
  <si>
    <t>ANNUAL RATES</t>
  </si>
  <si>
    <t>MONTHLY RATES</t>
  </si>
  <si>
    <t>Months</t>
  </si>
  <si>
    <t>EE ONLY</t>
  </si>
  <si>
    <t>EMPLOYEE SHARE OF HEALTH INSURANCE COSTS FOR 8-HOUR EMPLOYEES (CSEA&amp;MGMT)</t>
  </si>
  <si>
    <t>NOTE: FULL TIME Benefit FTE is based on 7 hrs per day</t>
  </si>
  <si>
    <t xml:space="preserve">Paychecks </t>
  </si>
  <si>
    <t>Paychecks</t>
  </si>
  <si>
    <t>N/A</t>
  </si>
  <si>
    <t>EE+SP</t>
  </si>
  <si>
    <t>EE+CHILD</t>
  </si>
  <si>
    <t>EE+CHILDREN</t>
  </si>
  <si>
    <t>EE + FAMILY</t>
  </si>
  <si>
    <t>EE+SPOUSE</t>
  </si>
  <si>
    <t xml:space="preserve">EE+CHILDREN </t>
  </si>
  <si>
    <t>EE+FAMILY</t>
  </si>
  <si>
    <t>PLEASE NOTE:  I had to add IF statements to some of the tiers' in the BRONZE PLAN.  The cost of the plan combinations for Medical Only, Medical+Vision are less than the CAP.</t>
  </si>
  <si>
    <t xml:space="preserve">If the employee does not get the FULL cap, I had to make the cost zero.  The current formula shows a negative cost.  </t>
  </si>
  <si>
    <t>The IF states are on the 6hrs CTACD and 6hrs CSEA-MGMT.  There is no affect on the 7hrs and 8hr sheets as the other package options are not available.</t>
  </si>
  <si>
    <t>LESS THAN CAP Dental+Vision</t>
  </si>
  <si>
    <t>CAPS</t>
  </si>
  <si>
    <t>80C</t>
  </si>
  <si>
    <t>80G</t>
  </si>
  <si>
    <t>80K</t>
  </si>
  <si>
    <t>80M</t>
  </si>
  <si>
    <t>HSA-A</t>
  </si>
  <si>
    <t>HSA-B</t>
  </si>
  <si>
    <t>80C + Dental + Vision</t>
  </si>
  <si>
    <t>80G + Dental + Vision</t>
  </si>
  <si>
    <t>80K + Dental + Vision</t>
  </si>
  <si>
    <t>80M + Dental + Vision</t>
  </si>
  <si>
    <t>HSA-A + Dental + Vision</t>
  </si>
  <si>
    <t>HSA-B + Dental + Vision</t>
  </si>
  <si>
    <t xml:space="preserve">80C + Dental </t>
  </si>
  <si>
    <t>80G + Dental</t>
  </si>
  <si>
    <t xml:space="preserve">80K + Dental </t>
  </si>
  <si>
    <t xml:space="preserve">80M + Dental </t>
  </si>
  <si>
    <t>HSA-A + Dental</t>
  </si>
  <si>
    <t>HSA-B + Dental</t>
  </si>
  <si>
    <t>80C + Vision</t>
  </si>
  <si>
    <t>80G + Vision</t>
  </si>
  <si>
    <t>80K + Vision</t>
  </si>
  <si>
    <t>80M + Vision</t>
  </si>
  <si>
    <t>HSA-A + Vision</t>
  </si>
  <si>
    <t>HSA-B + Vision</t>
  </si>
  <si>
    <t>Fixed Dollar Amount (CAP) contributed by employer for full time employees:                                                                                                        Employee Only=$4,500, Employee+Children=$8,100, Employee+Spouse=$9450, Employee+FAM=$13,500</t>
  </si>
  <si>
    <t>Plan Year</t>
  </si>
  <si>
    <t>EMPLOYEE SHARE OF HEALTH INSURANCE COSTS FOR 6-HOUR EMPLOYEES (CDEA-SC)</t>
  </si>
  <si>
    <t>EMPLOYEE SHARE OF HEALTH INSURANCE COSTS FOR 7-HOUR EMPLOYEES (SCCEA-CTA)</t>
  </si>
  <si>
    <t>Min Value (HSA)</t>
  </si>
  <si>
    <t>Min Value + Dental + Vision</t>
  </si>
  <si>
    <t>Min Value + Dental</t>
  </si>
  <si>
    <t>Min Value + Vision</t>
  </si>
  <si>
    <t>Minimum Value HSA</t>
  </si>
  <si>
    <t>10/1/2019-9/30/2020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</si>
</sst>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0.00000"/>
    <numFmt numFmtId="166" formatCode="_(* #,##0.0000_);_(* \(#,##0.0000\);_(* &quot;-&quot;??_);_(@_)"/>
  </numFmts>
  <fonts count="13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0" applyFont="1"/>
    <xf numFmtId="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2" fillId="2" borderId="5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164" fontId="0" fillId="2" borderId="4" xfId="0" applyNumberFormat="1" applyFill="1" applyBorder="1"/>
    <xf numFmtId="2" fontId="2" fillId="2" borderId="2" xfId="0" applyNumberFormat="1" applyFont="1" applyFill="1" applyBorder="1"/>
    <xf numFmtId="2" fontId="0" fillId="2" borderId="11" xfId="0" applyNumberFormat="1" applyFill="1" applyBorder="1"/>
    <xf numFmtId="2" fontId="0" fillId="2" borderId="27" xfId="0" applyNumberFormat="1" applyFill="1" applyBorder="1"/>
    <xf numFmtId="2" fontId="2" fillId="2" borderId="36" xfId="0" applyNumberFormat="1" applyFont="1" applyFill="1" applyBorder="1"/>
    <xf numFmtId="2" fontId="0" fillId="2" borderId="12" xfId="0" applyNumberFormat="1" applyFill="1" applyBorder="1"/>
    <xf numFmtId="2" fontId="0" fillId="2" borderId="37" xfId="0" applyNumberFormat="1" applyFill="1" applyBorder="1"/>
    <xf numFmtId="0" fontId="2" fillId="3" borderId="5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2" fontId="2" fillId="3" borderId="23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wrapText="1"/>
    </xf>
    <xf numFmtId="0" fontId="0" fillId="3" borderId="19" xfId="0" applyFill="1" applyBorder="1"/>
    <xf numFmtId="0" fontId="0" fillId="3" borderId="9" xfId="0" applyFill="1" applyBorder="1"/>
    <xf numFmtId="0" fontId="1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2" fontId="2" fillId="3" borderId="2" xfId="0" applyNumberFormat="1" applyFont="1" applyFill="1" applyBorder="1"/>
    <xf numFmtId="2" fontId="0" fillId="3" borderId="11" xfId="0" applyNumberFormat="1" applyFill="1" applyBorder="1"/>
    <xf numFmtId="2" fontId="0" fillId="3" borderId="27" xfId="0" applyNumberFormat="1" applyFill="1" applyBorder="1"/>
    <xf numFmtId="164" fontId="0" fillId="3" borderId="35" xfId="0" applyNumberFormat="1" applyFill="1" applyBorder="1"/>
    <xf numFmtId="2" fontId="2" fillId="3" borderId="36" xfId="0" applyNumberFormat="1" applyFont="1" applyFill="1" applyBorder="1"/>
    <xf numFmtId="2" fontId="0" fillId="3" borderId="12" xfId="0" applyNumberFormat="1" applyFill="1" applyBorder="1"/>
    <xf numFmtId="2" fontId="0" fillId="3" borderId="37" xfId="0" applyNumberFormat="1" applyFill="1" applyBorder="1"/>
    <xf numFmtId="0" fontId="2" fillId="4" borderId="5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left" wrapText="1"/>
    </xf>
    <xf numFmtId="0" fontId="0" fillId="4" borderId="19" xfId="0" applyFill="1" applyBorder="1"/>
    <xf numFmtId="0" fontId="0" fillId="4" borderId="9" xfId="0" applyFill="1" applyBorder="1"/>
    <xf numFmtId="0" fontId="1" fillId="4" borderId="1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2" fontId="2" fillId="4" borderId="2" xfId="0" applyNumberFormat="1" applyFont="1" applyFill="1" applyBorder="1"/>
    <xf numFmtId="2" fontId="0" fillId="4" borderId="11" xfId="0" applyNumberFormat="1" applyFill="1" applyBorder="1"/>
    <xf numFmtId="2" fontId="0" fillId="4" borderId="27" xfId="0" applyNumberFormat="1" applyFill="1" applyBorder="1"/>
    <xf numFmtId="164" fontId="0" fillId="4" borderId="35" xfId="0" applyNumberFormat="1" applyFill="1" applyBorder="1"/>
    <xf numFmtId="2" fontId="2" fillId="4" borderId="36" xfId="0" applyNumberFormat="1" applyFont="1" applyFill="1" applyBorder="1"/>
    <xf numFmtId="2" fontId="0" fillId="4" borderId="12" xfId="0" applyNumberFormat="1" applyFill="1" applyBorder="1"/>
    <xf numFmtId="2" fontId="0" fillId="4" borderId="37" xfId="0" applyNumberFormat="1" applyFill="1" applyBorder="1"/>
    <xf numFmtId="164" fontId="0" fillId="3" borderId="4" xfId="0" applyNumberFormat="1" applyFill="1" applyBorder="1"/>
    <xf numFmtId="164" fontId="0" fillId="4" borderId="4" xfId="0" applyNumberFormat="1" applyFill="1" applyBorder="1"/>
    <xf numFmtId="4" fontId="0" fillId="5" borderId="0" xfId="0" applyNumberFormat="1" applyFill="1" applyProtection="1">
      <protection locked="0"/>
    </xf>
    <xf numFmtId="4" fontId="0" fillId="5" borderId="0" xfId="0" applyNumberFormat="1" applyFill="1"/>
    <xf numFmtId="0" fontId="6" fillId="0" borderId="9" xfId="0" applyFont="1" applyBorder="1" applyAlignment="1"/>
    <xf numFmtId="0" fontId="5" fillId="0" borderId="0" xfId="0" applyFont="1"/>
    <xf numFmtId="164" fontId="0" fillId="2" borderId="35" xfId="0" applyNumberFormat="1" applyFill="1" applyBorder="1"/>
    <xf numFmtId="0" fontId="2" fillId="7" borderId="5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2" fontId="2" fillId="7" borderId="23" xfId="0" applyNumberFormat="1" applyFont="1" applyFill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left" wrapText="1"/>
    </xf>
    <xf numFmtId="0" fontId="0" fillId="7" borderId="19" xfId="0" applyFill="1" applyBorder="1"/>
    <xf numFmtId="0" fontId="0" fillId="7" borderId="9" xfId="0" applyFill="1" applyBorder="1"/>
    <xf numFmtId="0" fontId="1" fillId="7" borderId="1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164" fontId="0" fillId="7" borderId="4" xfId="0" applyNumberFormat="1" applyFill="1" applyBorder="1"/>
    <xf numFmtId="2" fontId="2" fillId="7" borderId="2" xfId="0" applyNumberFormat="1" applyFont="1" applyFill="1" applyBorder="1"/>
    <xf numFmtId="2" fontId="0" fillId="7" borderId="11" xfId="0" applyNumberFormat="1" applyFill="1" applyBorder="1"/>
    <xf numFmtId="164" fontId="0" fillId="7" borderId="35" xfId="0" applyNumberFormat="1" applyFill="1" applyBorder="1"/>
    <xf numFmtId="2" fontId="2" fillId="7" borderId="36" xfId="0" applyNumberFormat="1" applyFont="1" applyFill="1" applyBorder="1"/>
    <xf numFmtId="2" fontId="0" fillId="7" borderId="12" xfId="0" applyNumberFormat="1" applyFill="1" applyBorder="1"/>
    <xf numFmtId="0" fontId="5" fillId="0" borderId="2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2" fontId="0" fillId="4" borderId="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2" fontId="2" fillId="0" borderId="0" xfId="0" applyNumberFormat="1" applyFont="1" applyFill="1" applyBorder="1"/>
    <xf numFmtId="0" fontId="1" fillId="2" borderId="31" xfId="0" applyFont="1" applyFill="1" applyBorder="1" applyAlignment="1">
      <alignment horizontal="left"/>
    </xf>
    <xf numFmtId="2" fontId="0" fillId="2" borderId="32" xfId="0" applyNumberFormat="1" applyFill="1" applyBorder="1" applyAlignment="1">
      <alignment horizontal="left"/>
    </xf>
    <xf numFmtId="2" fontId="0" fillId="2" borderId="34" xfId="0" applyNumberFormat="1" applyFill="1" applyBorder="1" applyAlignment="1">
      <alignment horizontal="left"/>
    </xf>
    <xf numFmtId="0" fontId="1" fillId="7" borderId="33" xfId="0" applyFont="1" applyFill="1" applyBorder="1" applyAlignment="1">
      <alignment horizontal="left"/>
    </xf>
    <xf numFmtId="2" fontId="0" fillId="7" borderId="32" xfId="0" applyNumberFormat="1" applyFill="1" applyBorder="1" applyAlignment="1">
      <alignment horizontal="left"/>
    </xf>
    <xf numFmtId="2" fontId="0" fillId="7" borderId="34" xfId="0" applyNumberForma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2" fontId="0" fillId="4" borderId="32" xfId="0" applyNumberFormat="1" applyFill="1" applyBorder="1" applyAlignment="1">
      <alignment horizontal="left"/>
    </xf>
    <xf numFmtId="2" fontId="0" fillId="4" borderId="34" xfId="0" applyNumberForma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2" fontId="0" fillId="3" borderId="32" xfId="0" applyNumberFormat="1" applyFill="1" applyBorder="1" applyAlignment="1">
      <alignment horizontal="left"/>
    </xf>
    <xf numFmtId="2" fontId="0" fillId="3" borderId="34" xfId="0" applyNumberFormat="1" applyFill="1" applyBorder="1" applyAlignment="1">
      <alignment horizontal="left"/>
    </xf>
    <xf numFmtId="0" fontId="3" fillId="0" borderId="9" xfId="0" applyFont="1" applyBorder="1" applyAlignment="1"/>
    <xf numFmtId="0" fontId="8" fillId="0" borderId="0" xfId="0" applyFont="1"/>
    <xf numFmtId="2" fontId="0" fillId="2" borderId="40" xfId="0" applyNumberFormat="1" applyFill="1" applyBorder="1"/>
    <xf numFmtId="2" fontId="0" fillId="2" borderId="41" xfId="0" applyNumberFormat="1" applyFill="1" applyBorder="1"/>
    <xf numFmtId="2" fontId="0" fillId="4" borderId="40" xfId="0" applyNumberFormat="1" applyFill="1" applyBorder="1"/>
    <xf numFmtId="2" fontId="0" fillId="4" borderId="41" xfId="0" applyNumberFormat="1" applyFill="1" applyBorder="1"/>
    <xf numFmtId="2" fontId="0" fillId="7" borderId="27" xfId="0" applyNumberFormat="1" applyFill="1" applyBorder="1"/>
    <xf numFmtId="2" fontId="0" fillId="7" borderId="37" xfId="0" applyNumberFormat="1" applyFill="1" applyBorder="1"/>
    <xf numFmtId="164" fontId="7" fillId="0" borderId="44" xfId="0" applyNumberFormat="1" applyFont="1" applyBorder="1" applyAlignment="1"/>
    <xf numFmtId="0" fontId="7" fillId="0" borderId="44" xfId="0" applyFont="1" applyBorder="1" applyAlignment="1"/>
    <xf numFmtId="2" fontId="7" fillId="5" borderId="44" xfId="0" applyNumberFormat="1" applyFont="1" applyFill="1" applyBorder="1" applyProtection="1">
      <protection locked="0"/>
    </xf>
    <xf numFmtId="0" fontId="9" fillId="6" borderId="44" xfId="0" applyFont="1" applyFill="1" applyBorder="1" applyAlignment="1"/>
    <xf numFmtId="0" fontId="7" fillId="0" borderId="45" xfId="0" applyFont="1" applyBorder="1" applyAlignment="1">
      <alignment horizontal="center"/>
    </xf>
    <xf numFmtId="0" fontId="10" fillId="0" borderId="8" xfId="0" applyFont="1" applyBorder="1"/>
    <xf numFmtId="0" fontId="7" fillId="0" borderId="46" xfId="0" applyFont="1" applyBorder="1" applyAlignment="1"/>
    <xf numFmtId="0" fontId="7" fillId="0" borderId="8" xfId="0" applyFont="1" applyBorder="1" applyAlignment="1"/>
    <xf numFmtId="2" fontId="2" fillId="2" borderId="47" xfId="0" applyNumberFormat="1" applyFont="1" applyFill="1" applyBorder="1" applyAlignment="1">
      <alignment horizontal="center"/>
    </xf>
    <xf numFmtId="2" fontId="2" fillId="2" borderId="48" xfId="0" applyNumberFormat="1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2" fontId="2" fillId="2" borderId="39" xfId="0" applyNumberFormat="1" applyFont="1" applyFill="1" applyBorder="1" applyAlignment="1">
      <alignment horizontal="center"/>
    </xf>
    <xf numFmtId="0" fontId="0" fillId="2" borderId="49" xfId="0" applyFill="1" applyBorder="1"/>
    <xf numFmtId="0" fontId="4" fillId="2" borderId="5" xfId="0" applyFont="1" applyFill="1" applyBorder="1" applyAlignment="1">
      <alignment horizontal="left" wrapText="1"/>
    </xf>
    <xf numFmtId="0" fontId="0" fillId="2" borderId="7" xfId="0" applyFill="1" applyBorder="1"/>
    <xf numFmtId="0" fontId="11" fillId="0" borderId="0" xfId="0" applyFont="1"/>
    <xf numFmtId="0" fontId="9" fillId="0" borderId="44" xfId="0" applyFont="1" applyFill="1" applyBorder="1" applyAlignment="1"/>
    <xf numFmtId="0" fontId="7" fillId="0" borderId="0" xfId="0" applyFont="1" applyBorder="1" applyAlignment="1">
      <alignment horizontal="left" vertical="top" wrapText="1"/>
    </xf>
    <xf numFmtId="0" fontId="9" fillId="7" borderId="44" xfId="0" applyFont="1" applyFill="1" applyBorder="1" applyAlignment="1"/>
    <xf numFmtId="2" fontId="2" fillId="4" borderId="54" xfId="0" applyNumberFormat="1" applyFont="1" applyFill="1" applyBorder="1" applyAlignment="1">
      <alignment horizontal="center"/>
    </xf>
    <xf numFmtId="0" fontId="2" fillId="8" borderId="0" xfId="0" applyFont="1" applyFill="1"/>
    <xf numFmtId="0" fontId="2" fillId="8" borderId="0" xfId="0" quotePrefix="1" applyFont="1" applyFill="1"/>
    <xf numFmtId="0" fontId="0" fillId="0" borderId="0" xfId="0" applyFill="1"/>
    <xf numFmtId="2" fontId="0" fillId="0" borderId="0" xfId="0" applyNumberFormat="1" applyFill="1" applyBorder="1" applyAlignment="1">
      <alignment horizontal="left"/>
    </xf>
    <xf numFmtId="0" fontId="2" fillId="9" borderId="5" xfId="0" applyFont="1" applyFill="1" applyBorder="1" applyAlignment="1">
      <alignment horizontal="left" wrapText="1"/>
    </xf>
    <xf numFmtId="0" fontId="2" fillId="9" borderId="17" xfId="0" applyFont="1" applyFill="1" applyBorder="1" applyAlignment="1">
      <alignment horizontal="left" wrapText="1"/>
    </xf>
    <xf numFmtId="2" fontId="2" fillId="9" borderId="23" xfId="0" applyNumberFormat="1" applyFont="1" applyFill="1" applyBorder="1" applyAlignment="1">
      <alignment horizontal="center"/>
    </xf>
    <xf numFmtId="2" fontId="2" fillId="9" borderId="29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left" wrapText="1"/>
    </xf>
    <xf numFmtId="0" fontId="0" fillId="9" borderId="19" xfId="0" applyFill="1" applyBorder="1"/>
    <xf numFmtId="0" fontId="0" fillId="9" borderId="9" xfId="0" applyFill="1" applyBorder="1"/>
    <xf numFmtId="0" fontId="1" fillId="9" borderId="3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2" fontId="0" fillId="9" borderId="32" xfId="0" applyNumberFormat="1" applyFill="1" applyBorder="1" applyAlignment="1">
      <alignment horizontal="left"/>
    </xf>
    <xf numFmtId="164" fontId="0" fillId="9" borderId="4" xfId="0" applyNumberFormat="1" applyFill="1" applyBorder="1"/>
    <xf numFmtId="2" fontId="2" fillId="9" borderId="2" xfId="0" applyNumberFormat="1" applyFont="1" applyFill="1" applyBorder="1"/>
    <xf numFmtId="2" fontId="0" fillId="9" borderId="11" xfId="0" applyNumberFormat="1" applyFill="1" applyBorder="1"/>
    <xf numFmtId="2" fontId="0" fillId="9" borderId="27" xfId="0" applyNumberFormat="1" applyFill="1" applyBorder="1"/>
    <xf numFmtId="2" fontId="0" fillId="9" borderId="34" xfId="0" applyNumberFormat="1" applyFill="1" applyBorder="1" applyAlignment="1">
      <alignment horizontal="left"/>
    </xf>
    <xf numFmtId="164" fontId="0" fillId="9" borderId="35" xfId="0" applyNumberFormat="1" applyFill="1" applyBorder="1"/>
    <xf numFmtId="2" fontId="2" fillId="9" borderId="36" xfId="0" applyNumberFormat="1" applyFont="1" applyFill="1" applyBorder="1"/>
    <xf numFmtId="2" fontId="0" fillId="9" borderId="12" xfId="0" applyNumberFormat="1" applyFill="1" applyBorder="1"/>
    <xf numFmtId="2" fontId="0" fillId="9" borderId="37" xfId="0" applyNumberFormat="1" applyFill="1" applyBorder="1"/>
    <xf numFmtId="2" fontId="2" fillId="9" borderId="54" xfId="0" applyNumberFormat="1" applyFont="1" applyFill="1" applyBorder="1" applyAlignment="1">
      <alignment horizontal="center"/>
    </xf>
    <xf numFmtId="0" fontId="2" fillId="10" borderId="5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horizontal="left" wrapText="1"/>
    </xf>
    <xf numFmtId="2" fontId="2" fillId="10" borderId="23" xfId="0" applyNumberFormat="1" applyFont="1" applyFill="1" applyBorder="1" applyAlignment="1">
      <alignment horizontal="center"/>
    </xf>
    <xf numFmtId="2" fontId="2" fillId="10" borderId="54" xfId="0" applyNumberFormat="1" applyFont="1" applyFill="1" applyBorder="1" applyAlignment="1">
      <alignment horizontal="center"/>
    </xf>
    <xf numFmtId="2" fontId="2" fillId="10" borderId="29" xfId="0" applyNumberFormat="1" applyFont="1" applyFill="1" applyBorder="1" applyAlignment="1">
      <alignment horizontal="center"/>
    </xf>
    <xf numFmtId="0" fontId="0" fillId="10" borderId="6" xfId="0" applyFill="1" applyBorder="1" applyAlignment="1">
      <alignment horizontal="left" wrapText="1"/>
    </xf>
    <xf numFmtId="0" fontId="0" fillId="10" borderId="19" xfId="0" applyFill="1" applyBorder="1"/>
    <xf numFmtId="0" fontId="0" fillId="10" borderId="9" xfId="0" applyFill="1" applyBorder="1"/>
    <xf numFmtId="0" fontId="1" fillId="10" borderId="3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" fillId="10" borderId="3" xfId="0" applyFont="1" applyFill="1" applyBorder="1" applyAlignment="1">
      <alignment horizontal="left" wrapText="1"/>
    </xf>
    <xf numFmtId="2" fontId="0" fillId="10" borderId="32" xfId="0" applyNumberFormat="1" applyFill="1" applyBorder="1" applyAlignment="1">
      <alignment horizontal="left"/>
    </xf>
    <xf numFmtId="164" fontId="0" fillId="10" borderId="4" xfId="0" applyNumberFormat="1" applyFill="1" applyBorder="1"/>
    <xf numFmtId="2" fontId="2" fillId="10" borderId="2" xfId="0" applyNumberFormat="1" applyFont="1" applyFill="1" applyBorder="1"/>
    <xf numFmtId="2" fontId="0" fillId="10" borderId="11" xfId="0" applyNumberFormat="1" applyFill="1" applyBorder="1"/>
    <xf numFmtId="2" fontId="0" fillId="10" borderId="27" xfId="0" applyNumberFormat="1" applyFill="1" applyBorder="1"/>
    <xf numFmtId="2" fontId="0" fillId="10" borderId="34" xfId="0" applyNumberFormat="1" applyFill="1" applyBorder="1" applyAlignment="1">
      <alignment horizontal="left"/>
    </xf>
    <xf numFmtId="164" fontId="0" fillId="10" borderId="35" xfId="0" applyNumberFormat="1" applyFill="1" applyBorder="1"/>
    <xf numFmtId="2" fontId="2" fillId="10" borderId="36" xfId="0" applyNumberFormat="1" applyFont="1" applyFill="1" applyBorder="1"/>
    <xf numFmtId="2" fontId="0" fillId="10" borderId="12" xfId="0" applyNumberFormat="1" applyFill="1" applyBorder="1"/>
    <xf numFmtId="2" fontId="0" fillId="10" borderId="37" xfId="0" applyNumberFormat="1" applyFill="1" applyBorder="1"/>
    <xf numFmtId="166" fontId="0" fillId="2" borderId="4" xfId="1" applyNumberFormat="1" applyFont="1" applyFill="1" applyBorder="1"/>
    <xf numFmtId="166" fontId="0" fillId="2" borderId="35" xfId="1" applyNumberFormat="1" applyFont="1" applyFill="1" applyBorder="1"/>
    <xf numFmtId="0" fontId="7" fillId="0" borderId="42" xfId="0" applyFont="1" applyBorder="1" applyAlignment="1"/>
    <xf numFmtId="0" fontId="0" fillId="0" borderId="39" xfId="0" applyBorder="1"/>
    <xf numFmtId="0" fontId="2" fillId="0" borderId="0" xfId="0" applyFont="1" applyFill="1"/>
    <xf numFmtId="4" fontId="0" fillId="0" borderId="0" xfId="0" applyNumberFormat="1" applyFill="1"/>
    <xf numFmtId="0" fontId="2" fillId="11" borderId="5" xfId="0" applyFont="1" applyFill="1" applyBorder="1" applyAlignment="1">
      <alignment horizontal="left" wrapText="1"/>
    </xf>
    <xf numFmtId="0" fontId="2" fillId="11" borderId="17" xfId="0" applyFont="1" applyFill="1" applyBorder="1" applyAlignment="1">
      <alignment horizontal="left" wrapText="1"/>
    </xf>
    <xf numFmtId="2" fontId="2" fillId="11" borderId="23" xfId="0" applyNumberFormat="1" applyFont="1" applyFill="1" applyBorder="1" applyAlignment="1">
      <alignment horizontal="center"/>
    </xf>
    <xf numFmtId="2" fontId="2" fillId="11" borderId="29" xfId="0" applyNumberFormat="1" applyFont="1" applyFill="1" applyBorder="1" applyAlignment="1">
      <alignment horizontal="center"/>
    </xf>
    <xf numFmtId="0" fontId="0" fillId="11" borderId="6" xfId="0" applyFill="1" applyBorder="1" applyAlignment="1">
      <alignment horizontal="left" wrapText="1"/>
    </xf>
    <xf numFmtId="0" fontId="0" fillId="11" borderId="19" xfId="0" applyFill="1" applyBorder="1"/>
    <xf numFmtId="0" fontId="0" fillId="11" borderId="9" xfId="0" applyFill="1" applyBorder="1"/>
    <xf numFmtId="0" fontId="1" fillId="11" borderId="33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 wrapText="1"/>
    </xf>
    <xf numFmtId="0" fontId="1" fillId="11" borderId="3" xfId="0" applyFont="1" applyFill="1" applyBorder="1" applyAlignment="1">
      <alignment horizontal="left" wrapText="1"/>
    </xf>
    <xf numFmtId="2" fontId="0" fillId="11" borderId="32" xfId="0" applyNumberFormat="1" applyFill="1" applyBorder="1" applyAlignment="1">
      <alignment horizontal="left"/>
    </xf>
    <xf numFmtId="164" fontId="0" fillId="11" borderId="4" xfId="0" applyNumberFormat="1" applyFill="1" applyBorder="1"/>
    <xf numFmtId="2" fontId="2" fillId="11" borderId="2" xfId="0" applyNumberFormat="1" applyFont="1" applyFill="1" applyBorder="1"/>
    <xf numFmtId="2" fontId="0" fillId="11" borderId="11" xfId="0" applyNumberFormat="1" applyFill="1" applyBorder="1"/>
    <xf numFmtId="2" fontId="0" fillId="11" borderId="27" xfId="0" applyNumberFormat="1" applyFill="1" applyBorder="1"/>
    <xf numFmtId="2" fontId="0" fillId="11" borderId="34" xfId="0" applyNumberFormat="1" applyFill="1" applyBorder="1" applyAlignment="1">
      <alignment horizontal="left"/>
    </xf>
    <xf numFmtId="164" fontId="0" fillId="11" borderId="35" xfId="0" applyNumberFormat="1" applyFill="1" applyBorder="1"/>
    <xf numFmtId="2" fontId="2" fillId="11" borderId="36" xfId="0" applyNumberFormat="1" applyFont="1" applyFill="1" applyBorder="1"/>
    <xf numFmtId="2" fontId="0" fillId="11" borderId="12" xfId="0" applyNumberFormat="1" applyFill="1" applyBorder="1"/>
    <xf numFmtId="2" fontId="0" fillId="11" borderId="37" xfId="0" applyNumberFormat="1" applyFill="1" applyBorder="1"/>
    <xf numFmtId="2" fontId="2" fillId="11" borderId="5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4" fontId="0" fillId="2" borderId="2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4" fontId="0" fillId="2" borderId="28" xfId="0" applyNumberForma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4" fontId="0" fillId="2" borderId="27" xfId="0" applyNumberForma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4" fontId="0" fillId="3" borderId="52" xfId="0" applyNumberFormat="1" applyFill="1" applyBorder="1" applyAlignment="1">
      <alignment horizontal="center"/>
    </xf>
    <xf numFmtId="4" fontId="0" fillId="3" borderId="59" xfId="0" applyNumberForma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4" fontId="0" fillId="3" borderId="27" xfId="0" applyNumberFormat="1" applyFill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4" fontId="0" fillId="3" borderId="50" xfId="0" applyNumberFormat="1" applyFill="1" applyBorder="1" applyAlignment="1">
      <alignment horizontal="center"/>
    </xf>
    <xf numFmtId="4" fontId="0" fillId="3" borderId="40" xfId="0" applyNumberFormat="1" applyFill="1" applyBorder="1" applyAlignment="1">
      <alignment horizontal="center"/>
    </xf>
    <xf numFmtId="0" fontId="6" fillId="4" borderId="16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" fontId="0" fillId="7" borderId="50" xfId="0" applyNumberFormat="1" applyFill="1" applyBorder="1" applyAlignment="1">
      <alignment horizontal="center"/>
    </xf>
    <xf numFmtId="4" fontId="0" fillId="7" borderId="40" xfId="0" applyNumberFormat="1" applyFill="1" applyBorder="1" applyAlignment="1">
      <alignment horizontal="center"/>
    </xf>
    <xf numFmtId="4" fontId="0" fillId="7" borderId="11" xfId="0" applyNumberFormat="1" applyFill="1" applyBorder="1" applyAlignment="1">
      <alignment horizontal="center"/>
    </xf>
    <xf numFmtId="4" fontId="0" fillId="7" borderId="27" xfId="0" applyNumberForma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4" fontId="0" fillId="4" borderId="11" xfId="0" applyNumberFormat="1" applyFill="1" applyBorder="1" applyAlignment="1">
      <alignment horizontal="center"/>
    </xf>
    <xf numFmtId="4" fontId="0" fillId="4" borderId="27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0" fillId="4" borderId="50" xfId="0" applyNumberFormat="1" applyFill="1" applyBorder="1" applyAlignment="1">
      <alignment horizontal="center"/>
    </xf>
    <xf numFmtId="4" fontId="0" fillId="4" borderId="40" xfId="0" applyNumberFormat="1" applyFill="1" applyBorder="1" applyAlignment="1">
      <alignment horizontal="center"/>
    </xf>
    <xf numFmtId="0" fontId="6" fillId="9" borderId="16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1" fillId="9" borderId="55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4" fontId="0" fillId="9" borderId="50" xfId="0" applyNumberFormat="1" applyFill="1" applyBorder="1" applyAlignment="1">
      <alignment horizontal="center"/>
    </xf>
    <xf numFmtId="4" fontId="0" fillId="9" borderId="40" xfId="0" applyNumberFormat="1" applyFill="1" applyBorder="1" applyAlignment="1">
      <alignment horizontal="center"/>
    </xf>
    <xf numFmtId="4" fontId="0" fillId="9" borderId="11" xfId="0" applyNumberFormat="1" applyFill="1" applyBorder="1" applyAlignment="1">
      <alignment horizontal="center"/>
    </xf>
    <xf numFmtId="4" fontId="0" fillId="9" borderId="27" xfId="0" applyNumberForma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4" fontId="0" fillId="4" borderId="52" xfId="0" applyNumberFormat="1" applyFill="1" applyBorder="1" applyAlignment="1">
      <alignment horizontal="center"/>
    </xf>
    <xf numFmtId="4" fontId="0" fillId="4" borderId="59" xfId="0" applyNumberFormat="1" applyFill="1" applyBorder="1" applyAlignment="1">
      <alignment horizontal="center"/>
    </xf>
    <xf numFmtId="0" fontId="6" fillId="7" borderId="16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1" fillId="7" borderId="55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7" borderId="38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" fontId="2" fillId="7" borderId="21" xfId="0" applyNumberFormat="1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4" fontId="0" fillId="7" borderId="52" xfId="0" applyNumberFormat="1" applyFill="1" applyBorder="1" applyAlignment="1">
      <alignment horizontal="center"/>
    </xf>
    <xf numFmtId="4" fontId="0" fillId="7" borderId="59" xfId="0" applyNumberForma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4" fontId="0" fillId="2" borderId="50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left"/>
    </xf>
    <xf numFmtId="4" fontId="2" fillId="7" borderId="2" xfId="0" applyNumberFormat="1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4" fontId="0" fillId="9" borderId="52" xfId="0" applyNumberFormat="1" applyFill="1" applyBorder="1" applyAlignment="1">
      <alignment horizontal="center"/>
    </xf>
    <xf numFmtId="4" fontId="0" fillId="9" borderId="59" xfId="0" applyNumberForma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7" xfId="0" applyFont="1" applyFill="1" applyBorder="1" applyAlignment="1">
      <alignment horizontal="center"/>
    </xf>
    <xf numFmtId="0" fontId="2" fillId="9" borderId="58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6" fillId="10" borderId="15" xfId="0" applyFont="1" applyFill="1" applyBorder="1" applyAlignment="1">
      <alignment horizontal="center" wrapText="1"/>
    </xf>
    <xf numFmtId="0" fontId="1" fillId="10" borderId="55" xfId="0" applyFont="1" applyFill="1" applyBorder="1" applyAlignment="1">
      <alignment horizontal="center" wrapText="1"/>
    </xf>
    <xf numFmtId="0" fontId="1" fillId="10" borderId="15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horizontal="center" wrapText="1"/>
    </xf>
    <xf numFmtId="0" fontId="1" fillId="10" borderId="38" xfId="0" applyFont="1" applyFill="1" applyBorder="1" applyAlignment="1">
      <alignment horizontal="center" wrapText="1"/>
    </xf>
    <xf numFmtId="4" fontId="0" fillId="10" borderId="11" xfId="0" applyNumberFormat="1" applyFill="1" applyBorder="1" applyAlignment="1">
      <alignment horizontal="center"/>
    </xf>
    <xf numFmtId="4" fontId="0" fillId="10" borderId="27" xfId="0" applyNumberForma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4" fontId="0" fillId="10" borderId="50" xfId="0" applyNumberFormat="1" applyFill="1" applyBorder="1" applyAlignment="1">
      <alignment horizontal="center"/>
    </xf>
    <xf numFmtId="4" fontId="0" fillId="10" borderId="40" xfId="0" applyNumberFormat="1" applyFill="1" applyBorder="1" applyAlignment="1">
      <alignment horizontal="center"/>
    </xf>
    <xf numFmtId="0" fontId="2" fillId="10" borderId="57" xfId="0" applyFont="1" applyFill="1" applyBorder="1" applyAlignment="1">
      <alignment horizontal="center"/>
    </xf>
    <xf numFmtId="0" fontId="2" fillId="10" borderId="58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4" fontId="0" fillId="2" borderId="61" xfId="0" applyNumberFormat="1" applyFill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left"/>
    </xf>
    <xf numFmtId="0" fontId="2" fillId="10" borderId="18" xfId="0" applyFont="1" applyFill="1" applyBorder="1" applyAlignment="1">
      <alignment horizontal="left"/>
    </xf>
    <xf numFmtId="4" fontId="0" fillId="10" borderId="52" xfId="0" applyNumberFormat="1" applyFill="1" applyBorder="1" applyAlignment="1">
      <alignment horizontal="center"/>
    </xf>
    <xf numFmtId="4" fontId="0" fillId="10" borderId="59" xfId="0" applyNumberFormat="1" applyFill="1" applyBorder="1" applyAlignment="1">
      <alignment horizontal="center"/>
    </xf>
    <xf numFmtId="4" fontId="0" fillId="11" borderId="11" xfId="0" applyNumberFormat="1" applyFill="1" applyBorder="1" applyAlignment="1">
      <alignment horizontal="center"/>
    </xf>
    <xf numFmtId="4" fontId="0" fillId="11" borderId="27" xfId="0" applyNumberForma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4" fontId="0" fillId="11" borderId="50" xfId="0" applyNumberFormat="1" applyFill="1" applyBorder="1" applyAlignment="1">
      <alignment horizontal="center"/>
    </xf>
    <xf numFmtId="4" fontId="0" fillId="11" borderId="40" xfId="0" applyNumberFormat="1" applyFill="1" applyBorder="1" applyAlignment="1">
      <alignment horizontal="center"/>
    </xf>
    <xf numFmtId="0" fontId="6" fillId="11" borderId="16" xfId="0" quotePrefix="1" applyFont="1" applyFill="1" applyBorder="1" applyAlignment="1">
      <alignment horizontal="center" wrapText="1"/>
    </xf>
    <xf numFmtId="0" fontId="6" fillId="11" borderId="10" xfId="0" applyFont="1" applyFill="1" applyBorder="1" applyAlignment="1">
      <alignment horizontal="center" wrapText="1"/>
    </xf>
    <xf numFmtId="0" fontId="6" fillId="11" borderId="15" xfId="0" applyFont="1" applyFill="1" applyBorder="1" applyAlignment="1">
      <alignment horizontal="center" wrapText="1"/>
    </xf>
    <xf numFmtId="0" fontId="1" fillId="11" borderId="55" xfId="0" applyFont="1" applyFill="1" applyBorder="1" applyAlignment="1">
      <alignment horizontal="center" wrapText="1"/>
    </xf>
    <xf numFmtId="0" fontId="1" fillId="11" borderId="15" xfId="0" applyFont="1" applyFill="1" applyBorder="1" applyAlignment="1">
      <alignment horizontal="center" wrapText="1"/>
    </xf>
    <xf numFmtId="0" fontId="1" fillId="11" borderId="14" xfId="0" applyFont="1" applyFill="1" applyBorder="1" applyAlignment="1">
      <alignment horizontal="center" wrapText="1"/>
    </xf>
    <xf numFmtId="0" fontId="1" fillId="11" borderId="38" xfId="0" applyFont="1" applyFill="1" applyBorder="1" applyAlignment="1">
      <alignment horizontal="center" wrapText="1"/>
    </xf>
    <xf numFmtId="0" fontId="1" fillId="11" borderId="55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left"/>
    </xf>
    <xf numFmtId="0" fontId="2" fillId="11" borderId="18" xfId="0" applyFont="1" applyFill="1" applyBorder="1" applyAlignment="1">
      <alignment horizontal="left"/>
    </xf>
    <xf numFmtId="4" fontId="0" fillId="11" borderId="52" xfId="0" applyNumberFormat="1" applyFill="1" applyBorder="1" applyAlignment="1">
      <alignment horizontal="center"/>
    </xf>
    <xf numFmtId="4" fontId="0" fillId="11" borderId="59" xfId="0" applyNumberForma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4" fontId="2" fillId="11" borderId="2" xfId="0" applyNumberFormat="1" applyFont="1" applyFill="1" applyBorder="1" applyAlignment="1">
      <alignment horizontal="left"/>
    </xf>
    <xf numFmtId="4" fontId="0" fillId="4" borderId="12" xfId="0" applyNumberFormat="1" applyFill="1" applyBorder="1" applyAlignment="1">
      <alignment horizontal="center"/>
    </xf>
    <xf numFmtId="4" fontId="0" fillId="3" borderId="51" xfId="0" applyNumberFormat="1" applyFill="1" applyBorder="1" applyAlignment="1">
      <alignment horizontal="center"/>
    </xf>
    <xf numFmtId="4" fontId="0" fillId="3" borderId="53" xfId="0" applyNumberFormat="1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4" fontId="0" fillId="9" borderId="12" xfId="0" applyNumberFormat="1" applyFill="1" applyBorder="1" applyAlignment="1">
      <alignment horizontal="center"/>
    </xf>
    <xf numFmtId="4" fontId="0" fillId="10" borderId="12" xfId="0" applyNumberFormat="1" applyFill="1" applyBorder="1" applyAlignment="1">
      <alignment horizontal="center"/>
    </xf>
    <xf numFmtId="4" fontId="0" fillId="11" borderId="12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B2" sqref="B2"/>
    </sheetView>
  </sheetViews>
  <sheetFormatPr defaultRowHeight="12.75" x14ac:dyDescent="0.2"/>
  <cols>
    <col min="1" max="1" width="28.140625" bestFit="1" customWidth="1"/>
    <col min="2" max="2" width="12.85546875" bestFit="1" customWidth="1"/>
    <col min="3" max="3" width="12.5703125" bestFit="1" customWidth="1"/>
    <col min="4" max="4" width="1.140625" customWidth="1"/>
    <col min="5" max="5" width="14" bestFit="1" customWidth="1"/>
    <col min="6" max="6" width="14.140625" bestFit="1" customWidth="1"/>
    <col min="8" max="8" width="9.140625" bestFit="1" customWidth="1"/>
    <col min="10" max="10" width="10" bestFit="1" customWidth="1"/>
    <col min="11" max="11" width="14" bestFit="1" customWidth="1"/>
    <col min="12" max="12" width="14.140625" bestFit="1" customWidth="1"/>
    <col min="13" max="13" width="9.140625" bestFit="1" customWidth="1"/>
  </cols>
  <sheetData>
    <row r="1" spans="1:13" x14ac:dyDescent="0.2">
      <c r="A1" s="1" t="s">
        <v>21</v>
      </c>
      <c r="B1" s="1" t="s">
        <v>88</v>
      </c>
    </row>
    <row r="2" spans="1:13" x14ac:dyDescent="0.2">
      <c r="B2" s="1" t="s">
        <v>37</v>
      </c>
      <c r="C2" s="1" t="s">
        <v>47</v>
      </c>
      <c r="D2" s="1"/>
      <c r="E2" s="1" t="s">
        <v>48</v>
      </c>
      <c r="F2" s="1" t="s">
        <v>46</v>
      </c>
    </row>
    <row r="3" spans="1:13" x14ac:dyDescent="0.2">
      <c r="A3" s="122" t="s">
        <v>55</v>
      </c>
      <c r="B3" s="5">
        <v>7860</v>
      </c>
      <c r="C3" s="5">
        <v>15732</v>
      </c>
      <c r="D3" s="5"/>
      <c r="E3" s="5">
        <v>14160</v>
      </c>
      <c r="F3" s="5">
        <v>22032</v>
      </c>
      <c r="H3">
        <f>SUM(B3/12)</f>
        <v>655</v>
      </c>
      <c r="I3">
        <f>SUM(C3/12)</f>
        <v>1311</v>
      </c>
      <c r="J3">
        <f>SUM(E3/12)</f>
        <v>1180</v>
      </c>
      <c r="K3">
        <f>SUM(F3/12)</f>
        <v>1836</v>
      </c>
      <c r="M3" s="2">
        <f>SUM(B3:F3)</f>
        <v>59784</v>
      </c>
    </row>
    <row r="4" spans="1:13" x14ac:dyDescent="0.2">
      <c r="A4" s="122" t="s">
        <v>56</v>
      </c>
      <c r="B4" s="2">
        <v>7476</v>
      </c>
      <c r="C4" s="2">
        <v>14952</v>
      </c>
      <c r="D4" s="2"/>
      <c r="E4" s="2">
        <v>13452</v>
      </c>
      <c r="F4" s="2">
        <v>20940</v>
      </c>
      <c r="H4">
        <f t="shared" ref="H4:H9" si="0">SUM(B4/12)</f>
        <v>623</v>
      </c>
      <c r="I4">
        <f t="shared" ref="I4:I9" si="1">SUM(C4/12)</f>
        <v>1246</v>
      </c>
      <c r="J4">
        <f t="shared" ref="J4:J9" si="2">SUM(E4/12)</f>
        <v>1121</v>
      </c>
      <c r="K4">
        <f t="shared" ref="K4:K9" si="3">SUM(F4/12)</f>
        <v>1745</v>
      </c>
      <c r="M4" s="2">
        <f t="shared" ref="M4:M9" si="4">SUM(B4:F4)</f>
        <v>56820</v>
      </c>
    </row>
    <row r="5" spans="1:13" x14ac:dyDescent="0.2">
      <c r="A5" s="122" t="s">
        <v>57</v>
      </c>
      <c r="B5" s="2">
        <v>7068</v>
      </c>
      <c r="C5" s="2">
        <v>14136</v>
      </c>
      <c r="D5" s="2"/>
      <c r="E5" s="2">
        <v>12732</v>
      </c>
      <c r="F5" s="2">
        <v>19800</v>
      </c>
      <c r="H5">
        <f t="shared" si="0"/>
        <v>589</v>
      </c>
      <c r="I5">
        <f t="shared" si="1"/>
        <v>1178</v>
      </c>
      <c r="J5">
        <f t="shared" si="2"/>
        <v>1061</v>
      </c>
      <c r="K5">
        <f t="shared" si="3"/>
        <v>1650</v>
      </c>
      <c r="M5" s="2">
        <f t="shared" si="4"/>
        <v>53736</v>
      </c>
    </row>
    <row r="6" spans="1:13" x14ac:dyDescent="0.2">
      <c r="A6" s="122" t="s">
        <v>58</v>
      </c>
      <c r="B6" s="2">
        <v>6396</v>
      </c>
      <c r="C6" s="2">
        <v>12804</v>
      </c>
      <c r="D6" s="2"/>
      <c r="E6" s="2">
        <v>11532</v>
      </c>
      <c r="F6" s="2">
        <v>17928</v>
      </c>
      <c r="H6">
        <f t="shared" si="0"/>
        <v>533</v>
      </c>
      <c r="I6">
        <f t="shared" si="1"/>
        <v>1067</v>
      </c>
      <c r="J6">
        <f t="shared" si="2"/>
        <v>961</v>
      </c>
      <c r="K6">
        <f t="shared" si="3"/>
        <v>1494</v>
      </c>
      <c r="M6" s="2">
        <f t="shared" si="4"/>
        <v>48660</v>
      </c>
    </row>
    <row r="7" spans="1:13" x14ac:dyDescent="0.2">
      <c r="A7" s="123" t="s">
        <v>59</v>
      </c>
      <c r="B7" s="2">
        <v>6756</v>
      </c>
      <c r="C7" s="2">
        <v>13500</v>
      </c>
      <c r="D7" s="2"/>
      <c r="E7" s="2">
        <v>12144</v>
      </c>
      <c r="F7" s="2">
        <v>18900</v>
      </c>
      <c r="H7">
        <f t="shared" si="0"/>
        <v>563</v>
      </c>
      <c r="I7">
        <f t="shared" si="1"/>
        <v>1125</v>
      </c>
      <c r="J7">
        <f t="shared" si="2"/>
        <v>1012</v>
      </c>
      <c r="K7">
        <f t="shared" si="3"/>
        <v>1575</v>
      </c>
      <c r="M7" s="2">
        <f t="shared" si="4"/>
        <v>51300</v>
      </c>
    </row>
    <row r="8" spans="1:13" x14ac:dyDescent="0.2">
      <c r="A8" s="123" t="s">
        <v>60</v>
      </c>
      <c r="B8" s="2">
        <v>5928</v>
      </c>
      <c r="C8" s="2">
        <v>11844</v>
      </c>
      <c r="D8" s="2"/>
      <c r="E8" s="2">
        <v>10656</v>
      </c>
      <c r="F8" s="2">
        <v>16584</v>
      </c>
      <c r="H8">
        <f t="shared" si="0"/>
        <v>494</v>
      </c>
      <c r="I8">
        <f t="shared" si="1"/>
        <v>987</v>
      </c>
      <c r="J8">
        <f t="shared" si="2"/>
        <v>888</v>
      </c>
      <c r="K8">
        <f t="shared" si="3"/>
        <v>1382</v>
      </c>
      <c r="M8" s="2">
        <f t="shared" si="4"/>
        <v>45012</v>
      </c>
    </row>
    <row r="9" spans="1:13" x14ac:dyDescent="0.2">
      <c r="A9" s="123" t="s">
        <v>83</v>
      </c>
      <c r="B9" s="2">
        <v>5676</v>
      </c>
      <c r="C9" s="2">
        <v>11340</v>
      </c>
      <c r="D9" s="2"/>
      <c r="E9" s="2">
        <v>10212</v>
      </c>
      <c r="F9" s="2">
        <v>15876</v>
      </c>
      <c r="H9">
        <f t="shared" si="0"/>
        <v>473</v>
      </c>
      <c r="I9">
        <f t="shared" si="1"/>
        <v>945</v>
      </c>
      <c r="J9">
        <f t="shared" si="2"/>
        <v>851</v>
      </c>
      <c r="K9">
        <f t="shared" si="3"/>
        <v>1323</v>
      </c>
      <c r="M9" s="2">
        <f t="shared" si="4"/>
        <v>43104</v>
      </c>
    </row>
    <row r="10" spans="1:13" x14ac:dyDescent="0.2">
      <c r="A10" t="s">
        <v>3</v>
      </c>
      <c r="B10" s="2">
        <v>749.16</v>
      </c>
      <c r="C10" s="2">
        <v>1325.4</v>
      </c>
      <c r="D10" s="2"/>
      <c r="E10" s="2">
        <v>1440.6</v>
      </c>
      <c r="F10" s="2">
        <v>2189.7600000000002</v>
      </c>
    </row>
    <row r="11" spans="1:13" x14ac:dyDescent="0.2">
      <c r="A11" t="s">
        <v>4</v>
      </c>
      <c r="B11" s="2">
        <v>216</v>
      </c>
      <c r="C11" s="2">
        <v>216</v>
      </c>
      <c r="D11" s="2"/>
      <c r="E11" s="2">
        <v>216</v>
      </c>
      <c r="F11" s="2">
        <v>216</v>
      </c>
    </row>
    <row r="12" spans="1:13" x14ac:dyDescent="0.2">
      <c r="A12" s="172" t="s">
        <v>61</v>
      </c>
      <c r="B12" s="57">
        <f t="shared" ref="B12:B18" si="5">+B3+B$10+B$11</f>
        <v>8825.16</v>
      </c>
      <c r="C12" s="57">
        <f t="shared" ref="C12" si="6">+C3+C$10+C$11</f>
        <v>17273.400000000001</v>
      </c>
      <c r="D12" s="173"/>
      <c r="E12" s="57">
        <f t="shared" ref="E12" si="7">+E3+E$10+E$11</f>
        <v>15816.6</v>
      </c>
      <c r="F12" s="57">
        <f t="shared" ref="F12:F18" si="8">+F3+F$10+F$11</f>
        <v>24437.760000000002</v>
      </c>
      <c r="H12" s="2">
        <f>SUM(B12:F12)</f>
        <v>66352.920000000013</v>
      </c>
    </row>
    <row r="13" spans="1:13" x14ac:dyDescent="0.2">
      <c r="A13" s="172" t="s">
        <v>62</v>
      </c>
      <c r="B13" s="57">
        <f t="shared" si="5"/>
        <v>8441.16</v>
      </c>
      <c r="C13" s="57">
        <f t="shared" ref="C13" si="9">+C4+C$10+C$11</f>
        <v>16493.400000000001</v>
      </c>
      <c r="D13" s="173"/>
      <c r="E13" s="57">
        <f t="shared" ref="E13" si="10">+E4+E$10+E$11</f>
        <v>15108.6</v>
      </c>
      <c r="F13" s="57">
        <f t="shared" si="8"/>
        <v>23345.760000000002</v>
      </c>
      <c r="H13" s="2">
        <f t="shared" ref="H13:H17" si="11">SUM(B13:F13)</f>
        <v>63388.920000000006</v>
      </c>
    </row>
    <row r="14" spans="1:13" x14ac:dyDescent="0.2">
      <c r="A14" s="172" t="s">
        <v>63</v>
      </c>
      <c r="B14" s="57">
        <f t="shared" si="5"/>
        <v>8033.16</v>
      </c>
      <c r="C14" s="57">
        <f t="shared" ref="C14" si="12">+C5+C$10+C$11</f>
        <v>15677.4</v>
      </c>
      <c r="D14" s="173"/>
      <c r="E14" s="57">
        <f t="shared" ref="E14" si="13">+E5+E$10+E$11</f>
        <v>14388.6</v>
      </c>
      <c r="F14" s="57">
        <f t="shared" si="8"/>
        <v>22205.760000000002</v>
      </c>
      <c r="H14" s="2">
        <f t="shared" si="11"/>
        <v>60304.92</v>
      </c>
    </row>
    <row r="15" spans="1:13" x14ac:dyDescent="0.2">
      <c r="A15" s="172" t="s">
        <v>64</v>
      </c>
      <c r="B15" s="57">
        <f t="shared" si="5"/>
        <v>7361.16</v>
      </c>
      <c r="C15" s="57">
        <f>+C6+C$10+C$11</f>
        <v>14345.4</v>
      </c>
      <c r="D15" s="173"/>
      <c r="E15" s="57">
        <f>+E6+E$10+E$11</f>
        <v>13188.6</v>
      </c>
      <c r="F15" s="57">
        <f t="shared" si="8"/>
        <v>20333.760000000002</v>
      </c>
      <c r="H15" s="2">
        <f t="shared" si="11"/>
        <v>55228.92</v>
      </c>
    </row>
    <row r="16" spans="1:13" x14ac:dyDescent="0.2">
      <c r="A16" s="172" t="s">
        <v>65</v>
      </c>
      <c r="B16" s="57">
        <f t="shared" si="5"/>
        <v>7721.16</v>
      </c>
      <c r="C16" s="57">
        <f>+C7+C$10+C$11</f>
        <v>15041.4</v>
      </c>
      <c r="D16" s="173"/>
      <c r="E16" s="57">
        <f>+E7+E$10+E$11</f>
        <v>13800.6</v>
      </c>
      <c r="F16" s="57">
        <f t="shared" si="8"/>
        <v>21305.760000000002</v>
      </c>
      <c r="H16" s="2">
        <f t="shared" si="11"/>
        <v>57868.92</v>
      </c>
    </row>
    <row r="17" spans="1:8" x14ac:dyDescent="0.2">
      <c r="A17" s="172" t="s">
        <v>66</v>
      </c>
      <c r="B17" s="57">
        <f t="shared" si="5"/>
        <v>6893.16</v>
      </c>
      <c r="C17" s="57">
        <f>+C8+C$10+C$11</f>
        <v>13385.4</v>
      </c>
      <c r="D17" s="173"/>
      <c r="E17" s="57">
        <f>+E8+E$10+E$11</f>
        <v>12312.6</v>
      </c>
      <c r="F17" s="57">
        <f t="shared" si="8"/>
        <v>18989.760000000002</v>
      </c>
      <c r="H17" s="2">
        <f t="shared" si="11"/>
        <v>51580.92</v>
      </c>
    </row>
    <row r="18" spans="1:8" x14ac:dyDescent="0.2">
      <c r="A18" s="172" t="s">
        <v>84</v>
      </c>
      <c r="B18" s="57">
        <f t="shared" si="5"/>
        <v>6641.16</v>
      </c>
      <c r="C18" s="57">
        <f>+C9+C$10+C$11</f>
        <v>12881.4</v>
      </c>
      <c r="D18" s="173"/>
      <c r="E18" s="57">
        <f>+E9+E$10+E$11</f>
        <v>11868.6</v>
      </c>
      <c r="F18" s="57">
        <f t="shared" si="8"/>
        <v>18281.760000000002</v>
      </c>
      <c r="H18" s="2"/>
    </row>
    <row r="19" spans="1:8" x14ac:dyDescent="0.2">
      <c r="A19" s="1"/>
      <c r="B19" s="2"/>
      <c r="C19" s="2"/>
      <c r="D19" s="2"/>
      <c r="E19" s="2"/>
      <c r="F19" s="2"/>
    </row>
    <row r="20" spans="1:8" x14ac:dyDescent="0.2">
      <c r="A20" s="1"/>
      <c r="B20" s="2"/>
      <c r="C20" s="2"/>
      <c r="D20" s="2"/>
      <c r="E20" s="2"/>
      <c r="F20" s="2"/>
    </row>
    <row r="21" spans="1:8" x14ac:dyDescent="0.2">
      <c r="A21" s="1" t="s">
        <v>67</v>
      </c>
      <c r="B21" s="2">
        <f t="shared" ref="B21:B27" si="14">+B3+$B$10</f>
        <v>8609.16</v>
      </c>
      <c r="C21" s="2">
        <f t="shared" ref="C21:C27" si="15">+C3+$C$10</f>
        <v>17057.400000000001</v>
      </c>
      <c r="D21" s="2"/>
      <c r="E21" s="2">
        <f t="shared" ref="E21:E27" si="16">+E3+$E$10</f>
        <v>15600.6</v>
      </c>
      <c r="F21" s="2">
        <f t="shared" ref="F21:F27" si="17">+F3+$F$10</f>
        <v>24221.760000000002</v>
      </c>
    </row>
    <row r="22" spans="1:8" x14ac:dyDescent="0.2">
      <c r="A22" s="1" t="s">
        <v>68</v>
      </c>
      <c r="B22" s="2">
        <f t="shared" si="14"/>
        <v>8225.16</v>
      </c>
      <c r="C22" s="2">
        <f t="shared" si="15"/>
        <v>16277.4</v>
      </c>
      <c r="D22" s="2"/>
      <c r="E22" s="2">
        <f t="shared" si="16"/>
        <v>14892.6</v>
      </c>
      <c r="F22" s="2">
        <f t="shared" si="17"/>
        <v>23129.760000000002</v>
      </c>
    </row>
    <row r="23" spans="1:8" x14ac:dyDescent="0.2">
      <c r="A23" s="1" t="s">
        <v>69</v>
      </c>
      <c r="B23" s="2">
        <f t="shared" si="14"/>
        <v>7817.16</v>
      </c>
      <c r="C23" s="2">
        <f t="shared" si="15"/>
        <v>15461.4</v>
      </c>
      <c r="D23" s="2"/>
      <c r="E23" s="2">
        <f t="shared" si="16"/>
        <v>14172.6</v>
      </c>
      <c r="F23" s="2">
        <f t="shared" si="17"/>
        <v>21989.760000000002</v>
      </c>
    </row>
    <row r="24" spans="1:8" x14ac:dyDescent="0.2">
      <c r="A24" s="1" t="s">
        <v>70</v>
      </c>
      <c r="B24" s="2">
        <f t="shared" si="14"/>
        <v>7145.16</v>
      </c>
      <c r="C24" s="2">
        <f t="shared" si="15"/>
        <v>14129.4</v>
      </c>
      <c r="D24" s="2"/>
      <c r="E24" s="2">
        <f t="shared" si="16"/>
        <v>12972.6</v>
      </c>
      <c r="F24" s="2">
        <f t="shared" si="17"/>
        <v>20117.760000000002</v>
      </c>
    </row>
    <row r="25" spans="1:8" x14ac:dyDescent="0.2">
      <c r="A25" s="1" t="s">
        <v>71</v>
      </c>
      <c r="B25" s="2">
        <f t="shared" si="14"/>
        <v>7505.16</v>
      </c>
      <c r="C25" s="2">
        <f t="shared" si="15"/>
        <v>14825.4</v>
      </c>
      <c r="D25" s="2"/>
      <c r="E25" s="2">
        <f t="shared" si="16"/>
        <v>13584.6</v>
      </c>
      <c r="F25" s="2">
        <f t="shared" si="17"/>
        <v>21089.760000000002</v>
      </c>
    </row>
    <row r="26" spans="1:8" x14ac:dyDescent="0.2">
      <c r="A26" s="1" t="s">
        <v>72</v>
      </c>
      <c r="B26" s="2">
        <f t="shared" si="14"/>
        <v>6677.16</v>
      </c>
      <c r="C26" s="2">
        <f t="shared" si="15"/>
        <v>13169.4</v>
      </c>
      <c r="D26" s="2"/>
      <c r="E26" s="2">
        <f t="shared" si="16"/>
        <v>12096.6</v>
      </c>
      <c r="F26" s="2">
        <f t="shared" si="17"/>
        <v>18773.760000000002</v>
      </c>
    </row>
    <row r="27" spans="1:8" x14ac:dyDescent="0.2">
      <c r="A27" s="1" t="s">
        <v>85</v>
      </c>
      <c r="B27" s="2">
        <f t="shared" si="14"/>
        <v>6425.16</v>
      </c>
      <c r="C27" s="2">
        <f t="shared" si="15"/>
        <v>12665.4</v>
      </c>
      <c r="D27" s="2"/>
      <c r="E27" s="2">
        <f t="shared" si="16"/>
        <v>11652.6</v>
      </c>
      <c r="F27" s="2">
        <f t="shared" si="17"/>
        <v>18065.760000000002</v>
      </c>
    </row>
    <row r="28" spans="1:8" x14ac:dyDescent="0.2">
      <c r="A28" s="1"/>
      <c r="B28" s="2"/>
      <c r="C28" s="2"/>
      <c r="D28" s="2"/>
      <c r="E28" s="2"/>
      <c r="F28" s="2"/>
    </row>
    <row r="29" spans="1:8" x14ac:dyDescent="0.2">
      <c r="A29" s="1"/>
      <c r="B29" s="2"/>
      <c r="C29" s="2"/>
      <c r="D29" s="2"/>
      <c r="E29" s="2"/>
      <c r="F29" s="2"/>
    </row>
    <row r="30" spans="1:8" x14ac:dyDescent="0.2">
      <c r="A30" s="1" t="s">
        <v>73</v>
      </c>
      <c r="B30" s="2">
        <f t="shared" ref="B30:B36" si="18">+B3+$B$11</f>
        <v>8076</v>
      </c>
      <c r="C30" s="2">
        <f t="shared" ref="C30:C36" si="19">+C3+$C$11</f>
        <v>15948</v>
      </c>
      <c r="D30" s="2"/>
      <c r="E30" s="2">
        <f t="shared" ref="E30:E36" si="20">+E3+$E$11</f>
        <v>14376</v>
      </c>
      <c r="F30" s="2">
        <f t="shared" ref="F30:F36" si="21">+F3+$F$11</f>
        <v>22248</v>
      </c>
    </row>
    <row r="31" spans="1:8" x14ac:dyDescent="0.2">
      <c r="A31" s="1" t="s">
        <v>74</v>
      </c>
      <c r="B31" s="2">
        <f t="shared" si="18"/>
        <v>7692</v>
      </c>
      <c r="C31" s="2">
        <f t="shared" si="19"/>
        <v>15168</v>
      </c>
      <c r="D31" s="2"/>
      <c r="E31" s="2">
        <f t="shared" si="20"/>
        <v>13668</v>
      </c>
      <c r="F31" s="2">
        <f t="shared" si="21"/>
        <v>21156</v>
      </c>
    </row>
    <row r="32" spans="1:8" x14ac:dyDescent="0.2">
      <c r="A32" s="1" t="s">
        <v>75</v>
      </c>
      <c r="B32" s="2">
        <f t="shared" si="18"/>
        <v>7284</v>
      </c>
      <c r="C32" s="2">
        <f t="shared" si="19"/>
        <v>14352</v>
      </c>
      <c r="D32" s="2"/>
      <c r="E32" s="2">
        <f t="shared" si="20"/>
        <v>12948</v>
      </c>
      <c r="F32" s="2">
        <f t="shared" si="21"/>
        <v>20016</v>
      </c>
    </row>
    <row r="33" spans="1:6" x14ac:dyDescent="0.2">
      <c r="A33" s="1" t="s">
        <v>76</v>
      </c>
      <c r="B33" s="2">
        <f t="shared" si="18"/>
        <v>6612</v>
      </c>
      <c r="C33" s="2">
        <f t="shared" si="19"/>
        <v>13020</v>
      </c>
      <c r="D33" s="2"/>
      <c r="E33" s="2">
        <f t="shared" si="20"/>
        <v>11748</v>
      </c>
      <c r="F33" s="2">
        <f t="shared" si="21"/>
        <v>18144</v>
      </c>
    </row>
    <row r="34" spans="1:6" x14ac:dyDescent="0.2">
      <c r="A34" s="1" t="s">
        <v>77</v>
      </c>
      <c r="B34" s="2">
        <f t="shared" si="18"/>
        <v>6972</v>
      </c>
      <c r="C34" s="2">
        <f t="shared" si="19"/>
        <v>13716</v>
      </c>
      <c r="D34" s="2"/>
      <c r="E34" s="2">
        <f t="shared" si="20"/>
        <v>12360</v>
      </c>
      <c r="F34" s="2">
        <f t="shared" si="21"/>
        <v>19116</v>
      </c>
    </row>
    <row r="35" spans="1:6" x14ac:dyDescent="0.2">
      <c r="A35" s="1" t="s">
        <v>78</v>
      </c>
      <c r="B35" s="2">
        <f t="shared" si="18"/>
        <v>6144</v>
      </c>
      <c r="C35" s="2">
        <f t="shared" si="19"/>
        <v>12060</v>
      </c>
      <c r="D35" s="2"/>
      <c r="E35" s="2">
        <f t="shared" si="20"/>
        <v>10872</v>
      </c>
      <c r="F35" s="2">
        <f t="shared" si="21"/>
        <v>16800</v>
      </c>
    </row>
    <row r="36" spans="1:6" x14ac:dyDescent="0.2">
      <c r="A36" s="1" t="s">
        <v>86</v>
      </c>
      <c r="B36" s="2">
        <f t="shared" si="18"/>
        <v>5892</v>
      </c>
      <c r="C36" s="2">
        <f t="shared" si="19"/>
        <v>11556</v>
      </c>
      <c r="D36" s="2"/>
      <c r="E36" s="2">
        <f t="shared" si="20"/>
        <v>10428</v>
      </c>
      <c r="F36" s="2">
        <f t="shared" si="21"/>
        <v>16092</v>
      </c>
    </row>
    <row r="37" spans="1:6" x14ac:dyDescent="0.2">
      <c r="A37" s="1"/>
      <c r="B37" s="2"/>
      <c r="C37" s="2"/>
      <c r="D37" s="2"/>
      <c r="E37" s="2"/>
      <c r="F37" s="2"/>
    </row>
    <row r="38" spans="1:6" x14ac:dyDescent="0.2">
      <c r="A38" s="1" t="s">
        <v>18</v>
      </c>
      <c r="B38" s="2">
        <f>SUM(B10+B11)</f>
        <v>965.16</v>
      </c>
      <c r="C38" s="2">
        <f t="shared" ref="C38:F38" si="22">SUM(C10+C11)</f>
        <v>1541.4</v>
      </c>
      <c r="D38" s="2">
        <f t="shared" si="22"/>
        <v>0</v>
      </c>
      <c r="E38" s="2">
        <f t="shared" si="22"/>
        <v>1656.6</v>
      </c>
      <c r="F38" s="2">
        <f t="shared" si="22"/>
        <v>2405.7600000000002</v>
      </c>
    </row>
    <row r="39" spans="1:6" x14ac:dyDescent="0.2">
      <c r="B39" s="2"/>
      <c r="C39" s="2"/>
      <c r="D39" s="2"/>
    </row>
    <row r="40" spans="1:6" x14ac:dyDescent="0.2">
      <c r="A40" t="s">
        <v>7</v>
      </c>
      <c r="B40" s="4">
        <v>12</v>
      </c>
      <c r="C40" s="4"/>
      <c r="D40" s="4"/>
    </row>
    <row r="41" spans="1:6" x14ac:dyDescent="0.2">
      <c r="A41" t="s">
        <v>8</v>
      </c>
      <c r="B41" s="4">
        <v>11</v>
      </c>
      <c r="C41" s="4"/>
      <c r="D41" s="4"/>
    </row>
    <row r="42" spans="1:6" x14ac:dyDescent="0.2">
      <c r="A42" s="1" t="s">
        <v>28</v>
      </c>
      <c r="B42" s="4">
        <v>10</v>
      </c>
      <c r="C42" s="4"/>
      <c r="D42" s="4"/>
    </row>
    <row r="43" spans="1:6" x14ac:dyDescent="0.2">
      <c r="A43" s="1" t="s">
        <v>19</v>
      </c>
      <c r="B43" s="4">
        <v>7</v>
      </c>
      <c r="C43" s="4"/>
      <c r="D43" s="4"/>
    </row>
    <row r="44" spans="1:6" x14ac:dyDescent="0.2">
      <c r="A44" s="1" t="s">
        <v>20</v>
      </c>
      <c r="B44" s="4">
        <v>8</v>
      </c>
      <c r="C44" s="4"/>
      <c r="D44" s="4"/>
    </row>
    <row r="49" spans="1:13" x14ac:dyDescent="0.2">
      <c r="A49" s="1" t="s">
        <v>22</v>
      </c>
      <c r="G49" t="s">
        <v>36</v>
      </c>
    </row>
    <row r="50" spans="1:13" x14ac:dyDescent="0.2">
      <c r="B50" s="195" t="s">
        <v>34</v>
      </c>
      <c r="C50" s="195"/>
      <c r="D50" s="195"/>
      <c r="E50" s="195"/>
      <c r="G50">
        <v>12</v>
      </c>
      <c r="H50" s="195" t="s">
        <v>35</v>
      </c>
      <c r="I50" s="195"/>
      <c r="J50" s="195"/>
      <c r="K50" s="195"/>
      <c r="L50" s="195"/>
    </row>
    <row r="51" spans="1:13" x14ac:dyDescent="0.2">
      <c r="B51" s="1" t="s">
        <v>16</v>
      </c>
      <c r="C51" s="1" t="s">
        <v>43</v>
      </c>
      <c r="D51" s="1" t="s">
        <v>44</v>
      </c>
      <c r="E51" s="1" t="s">
        <v>45</v>
      </c>
      <c r="F51" s="1" t="s">
        <v>17</v>
      </c>
      <c r="H51" s="1" t="s">
        <v>16</v>
      </c>
      <c r="I51" s="1" t="s">
        <v>43</v>
      </c>
      <c r="J51" s="1" t="s">
        <v>44</v>
      </c>
      <c r="K51" s="1" t="s">
        <v>45</v>
      </c>
      <c r="L51" s="1" t="s">
        <v>17</v>
      </c>
    </row>
    <row r="52" spans="1:13" x14ac:dyDescent="0.2">
      <c r="A52" t="s">
        <v>32</v>
      </c>
      <c r="B52" s="56">
        <f t="shared" ref="B52:F52" si="23">+H52*$G$50</f>
        <v>4500</v>
      </c>
      <c r="C52" s="56">
        <v>9450</v>
      </c>
      <c r="D52" s="56">
        <f t="shared" si="23"/>
        <v>8100</v>
      </c>
      <c r="E52" s="56">
        <v>8100</v>
      </c>
      <c r="F52" s="56">
        <f t="shared" si="23"/>
        <v>13500</v>
      </c>
      <c r="H52" s="56">
        <v>375</v>
      </c>
      <c r="I52" s="56">
        <v>787.5</v>
      </c>
      <c r="J52" s="56">
        <v>675</v>
      </c>
      <c r="K52" s="56">
        <v>675</v>
      </c>
      <c r="L52" s="56">
        <v>1125</v>
      </c>
      <c r="M52" t="s">
        <v>54</v>
      </c>
    </row>
    <row r="53" spans="1:13" x14ac:dyDescent="0.2">
      <c r="B53" s="56"/>
      <c r="C53" s="56"/>
      <c r="D53" s="56"/>
      <c r="E53" s="56"/>
      <c r="F53" s="56"/>
      <c r="H53" s="56"/>
      <c r="I53" s="56"/>
      <c r="J53" s="56"/>
      <c r="K53" s="56"/>
      <c r="L53" s="56"/>
    </row>
    <row r="54" spans="1:13" x14ac:dyDescent="0.2">
      <c r="B54" s="56"/>
      <c r="C54" s="56"/>
      <c r="D54" s="56"/>
      <c r="E54" s="56"/>
      <c r="F54" s="56"/>
      <c r="H54" s="56"/>
      <c r="I54" s="56"/>
      <c r="J54" s="56"/>
      <c r="K54" s="56"/>
      <c r="L54" s="56"/>
    </row>
    <row r="55" spans="1:13" x14ac:dyDescent="0.2">
      <c r="B55" s="56"/>
      <c r="C55" s="56"/>
      <c r="D55" s="56"/>
      <c r="E55" s="56"/>
      <c r="F55" s="56"/>
      <c r="H55" s="56"/>
      <c r="I55" s="56"/>
      <c r="J55" s="56"/>
      <c r="K55" s="56"/>
      <c r="L55" s="56"/>
    </row>
    <row r="56" spans="1:13" x14ac:dyDescent="0.2">
      <c r="B56" s="56"/>
      <c r="C56" s="56"/>
      <c r="D56" s="56"/>
      <c r="E56" s="56"/>
      <c r="F56" s="56"/>
      <c r="H56" s="56"/>
      <c r="I56" s="56"/>
      <c r="J56" s="56"/>
      <c r="K56" s="56"/>
      <c r="L56" s="56"/>
    </row>
    <row r="57" spans="1:13" x14ac:dyDescent="0.2">
      <c r="B57" s="56"/>
      <c r="C57" s="56"/>
      <c r="D57" s="56"/>
      <c r="E57" s="56"/>
      <c r="F57" s="56"/>
      <c r="H57" s="56"/>
      <c r="I57" s="56"/>
      <c r="J57" s="56"/>
      <c r="K57" s="56"/>
      <c r="L57" s="56"/>
    </row>
    <row r="58" spans="1:13" x14ac:dyDescent="0.2">
      <c r="B58" s="56"/>
      <c r="C58" s="56"/>
      <c r="D58" s="56"/>
      <c r="E58" s="56"/>
      <c r="F58" s="56"/>
      <c r="H58" s="57"/>
      <c r="I58" s="57"/>
      <c r="J58" s="57"/>
      <c r="K58" s="57"/>
      <c r="L58" s="57"/>
    </row>
    <row r="59" spans="1:13" x14ac:dyDescent="0.2">
      <c r="B59" s="56"/>
      <c r="C59" s="56"/>
      <c r="D59" s="56"/>
      <c r="E59" s="56"/>
      <c r="F59" s="56"/>
      <c r="H59" s="57"/>
      <c r="I59" s="57"/>
      <c r="J59" s="57"/>
      <c r="K59" s="57"/>
      <c r="L59" s="57"/>
    </row>
    <row r="60" spans="1:13" x14ac:dyDescent="0.2">
      <c r="A60" s="1" t="s">
        <v>25</v>
      </c>
      <c r="B60" s="1" t="s">
        <v>1</v>
      </c>
      <c r="C60" s="1" t="s">
        <v>15</v>
      </c>
      <c r="D60" s="1" t="s">
        <v>11</v>
      </c>
      <c r="E60" s="1" t="s">
        <v>12</v>
      </c>
    </row>
    <row r="61" spans="1:13" x14ac:dyDescent="0.2">
      <c r="B61" s="1" t="s">
        <v>24</v>
      </c>
      <c r="C61" s="2">
        <v>8</v>
      </c>
      <c r="D61" s="1" t="s">
        <v>24</v>
      </c>
      <c r="E61" s="2">
        <v>7</v>
      </c>
    </row>
    <row r="62" spans="1:13" x14ac:dyDescent="0.2">
      <c r="A62" s="1"/>
      <c r="B62" s="6">
        <f t="shared" ref="B62:B70" si="24">+C62/$C$61</f>
        <v>1</v>
      </c>
      <c r="C62" s="4">
        <v>8</v>
      </c>
      <c r="D62" s="7">
        <f t="shared" ref="D62:D69" si="25">+E62/$E$61</f>
        <v>1</v>
      </c>
      <c r="E62" s="4">
        <v>7</v>
      </c>
    </row>
    <row r="63" spans="1:13" x14ac:dyDescent="0.2">
      <c r="A63" s="1"/>
      <c r="B63" s="6">
        <f t="shared" si="24"/>
        <v>0.9375</v>
      </c>
      <c r="C63" s="2">
        <v>7.5</v>
      </c>
      <c r="D63" s="7">
        <f t="shared" si="25"/>
        <v>0.9285714285714286</v>
      </c>
      <c r="E63" s="4">
        <v>6.5</v>
      </c>
    </row>
    <row r="64" spans="1:13" x14ac:dyDescent="0.2">
      <c r="A64" s="1"/>
      <c r="B64" s="6">
        <f>+C64/$C$61</f>
        <v>0.875</v>
      </c>
      <c r="C64" s="2">
        <v>7</v>
      </c>
      <c r="D64" s="7">
        <f t="shared" si="25"/>
        <v>0.8571428571428571</v>
      </c>
      <c r="E64" s="4">
        <v>6</v>
      </c>
    </row>
    <row r="65" spans="1:5" x14ac:dyDescent="0.2">
      <c r="B65" s="6">
        <f t="shared" si="24"/>
        <v>0.8125</v>
      </c>
      <c r="C65" s="2">
        <v>6.5</v>
      </c>
      <c r="D65" s="7">
        <f t="shared" si="25"/>
        <v>0.7857142857142857</v>
      </c>
      <c r="E65" s="4">
        <v>5.5</v>
      </c>
    </row>
    <row r="66" spans="1:5" x14ac:dyDescent="0.2">
      <c r="B66" s="6">
        <f t="shared" si="24"/>
        <v>0.75</v>
      </c>
      <c r="C66" s="2">
        <v>6</v>
      </c>
      <c r="D66" s="7">
        <f t="shared" si="25"/>
        <v>0.7142857142857143</v>
      </c>
      <c r="E66" s="4">
        <v>5</v>
      </c>
    </row>
    <row r="67" spans="1:5" x14ac:dyDescent="0.2">
      <c r="B67" s="6">
        <f t="shared" si="24"/>
        <v>0.6875</v>
      </c>
      <c r="C67" s="2">
        <v>5.5</v>
      </c>
      <c r="D67" s="7">
        <f t="shared" si="25"/>
        <v>0.6428571428571429</v>
      </c>
      <c r="E67" s="4">
        <v>4.5</v>
      </c>
    </row>
    <row r="68" spans="1:5" x14ac:dyDescent="0.2">
      <c r="B68" s="6">
        <f t="shared" si="24"/>
        <v>0.625</v>
      </c>
      <c r="C68" s="2">
        <v>5</v>
      </c>
      <c r="D68" s="7">
        <f t="shared" si="25"/>
        <v>0.5714285714285714</v>
      </c>
      <c r="E68" s="4">
        <v>4</v>
      </c>
    </row>
    <row r="69" spans="1:5" x14ac:dyDescent="0.2">
      <c r="B69" s="6">
        <f t="shared" si="24"/>
        <v>0.5625</v>
      </c>
      <c r="C69" s="2">
        <v>4.5</v>
      </c>
      <c r="D69" s="7">
        <f t="shared" si="25"/>
        <v>0.5</v>
      </c>
      <c r="E69" s="4">
        <v>3.5</v>
      </c>
    </row>
    <row r="70" spans="1:5" x14ac:dyDescent="0.2">
      <c r="B70" s="6">
        <f t="shared" si="24"/>
        <v>0.5</v>
      </c>
      <c r="C70" s="2">
        <v>4</v>
      </c>
      <c r="D70" s="7"/>
    </row>
    <row r="71" spans="1:5" x14ac:dyDescent="0.2">
      <c r="B71" s="3"/>
    </row>
    <row r="72" spans="1:5" x14ac:dyDescent="0.2">
      <c r="B72" s="3"/>
    </row>
    <row r="76" spans="1:5" x14ac:dyDescent="0.2">
      <c r="A76" t="s">
        <v>50</v>
      </c>
    </row>
    <row r="77" spans="1:5" x14ac:dyDescent="0.2">
      <c r="A77" t="s">
        <v>51</v>
      </c>
    </row>
    <row r="78" spans="1:5" x14ac:dyDescent="0.2">
      <c r="A78" t="s">
        <v>52</v>
      </c>
    </row>
  </sheetData>
  <mergeCells count="2">
    <mergeCell ref="B50:E50"/>
    <mergeCell ref="H50:L50"/>
  </mergeCells>
  <printOptions heading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="80" zoomScaleNormal="80" zoomScaleSheetLayoutView="80" workbookViewId="0">
      <selection activeCell="U26" sqref="U26"/>
    </sheetView>
  </sheetViews>
  <sheetFormatPr defaultRowHeight="12.75" x14ac:dyDescent="0.2"/>
  <cols>
    <col min="1" max="1" width="1.85546875" customWidth="1"/>
    <col min="2" max="2" width="10.140625" customWidth="1"/>
    <col min="3" max="3" width="6.85546875" customWidth="1"/>
    <col min="4" max="4" width="14.28515625" customWidth="1"/>
    <col min="5" max="13" width="9.7109375" customWidth="1"/>
    <col min="14" max="14" width="12.5703125" customWidth="1"/>
    <col min="15" max="15" width="0" hidden="1" customWidth="1"/>
    <col min="16" max="16" width="3.85546875" customWidth="1"/>
  </cols>
  <sheetData>
    <row r="1" spans="2:16" ht="18.75" thickBot="1" x14ac:dyDescent="0.3">
      <c r="B1" s="94" t="s">
        <v>38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5" thickBot="1" x14ac:dyDescent="0.3">
      <c r="B2" s="208" t="s">
        <v>23</v>
      </c>
      <c r="C2" s="209"/>
      <c r="D2" s="102">
        <f>+C12</f>
        <v>1</v>
      </c>
      <c r="E2" s="103" t="s">
        <v>31</v>
      </c>
      <c r="F2" s="104">
        <v>8</v>
      </c>
      <c r="G2" s="105" t="str">
        <f>+Criteria!B60</f>
        <v>CSEA</v>
      </c>
      <c r="H2" s="106"/>
      <c r="I2" s="105" t="str">
        <f>+Criteria!C60</f>
        <v>MGMT</v>
      </c>
      <c r="J2" s="107"/>
      <c r="K2" s="108" t="s">
        <v>80</v>
      </c>
      <c r="L2" s="109"/>
      <c r="M2" s="170" t="str">
        <f>+Criteria!B1</f>
        <v>10/1/2019-9/30/2020</v>
      </c>
      <c r="N2" s="171"/>
      <c r="O2" s="1" t="s">
        <v>14</v>
      </c>
    </row>
    <row r="3" spans="2:16" ht="11.25" customHeight="1" thickBot="1" x14ac:dyDescent="0.2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3">
      <c r="B4" s="210" t="str">
        <f>+Criteria!A3</f>
        <v>80C</v>
      </c>
      <c r="C4" s="211"/>
      <c r="D4" s="212"/>
      <c r="E4" s="213" t="s">
        <v>6</v>
      </c>
      <c r="F4" s="364"/>
      <c r="G4" s="199" t="s">
        <v>9</v>
      </c>
      <c r="H4" s="199"/>
      <c r="I4" s="199" t="s">
        <v>10</v>
      </c>
      <c r="J4" s="199"/>
      <c r="K4" s="199" t="s">
        <v>0</v>
      </c>
      <c r="L4" s="199"/>
      <c r="M4" s="213" t="s">
        <v>13</v>
      </c>
      <c r="N4" s="214"/>
    </row>
    <row r="5" spans="2:16" ht="12.75" customHeight="1" x14ac:dyDescent="0.2">
      <c r="B5" s="11" t="s">
        <v>30</v>
      </c>
      <c r="C5" s="204" t="str">
        <f>+Criteria!B2</f>
        <v>EE ONLY</v>
      </c>
      <c r="D5" s="205"/>
      <c r="E5" s="315">
        <f>+Criteria!B12-(Criteria!$B$52*'8hrs CSEA-MGMT'!$C12)</f>
        <v>4325.16</v>
      </c>
      <c r="F5" s="316"/>
      <c r="G5" s="201" t="s">
        <v>42</v>
      </c>
      <c r="H5" s="201"/>
      <c r="I5" s="201" t="s">
        <v>42</v>
      </c>
      <c r="J5" s="201"/>
      <c r="K5" s="201" t="s">
        <v>42</v>
      </c>
      <c r="L5" s="201"/>
      <c r="M5" s="201" t="s">
        <v>42</v>
      </c>
      <c r="N5" s="218"/>
    </row>
    <row r="6" spans="2:16" ht="12.75" customHeight="1" x14ac:dyDescent="0.2">
      <c r="B6" s="11" t="s">
        <v>30</v>
      </c>
      <c r="C6" s="204" t="str">
        <f>+Criteria!C2</f>
        <v>EE+SPOUSE</v>
      </c>
      <c r="D6" s="205"/>
      <c r="E6" s="315">
        <f>+Criteria!C12-(Criteria!$C$52*'8hrs CSEA-MGMT'!$C13)</f>
        <v>7823.4000000000015</v>
      </c>
      <c r="F6" s="316"/>
      <c r="G6" s="201" t="s">
        <v>42</v>
      </c>
      <c r="H6" s="201"/>
      <c r="I6" s="201" t="s">
        <v>42</v>
      </c>
      <c r="J6" s="201"/>
      <c r="K6" s="201" t="s">
        <v>42</v>
      </c>
      <c r="L6" s="201"/>
      <c r="M6" s="201" t="s">
        <v>42</v>
      </c>
      <c r="N6" s="218"/>
    </row>
    <row r="7" spans="2:16" ht="12.75" customHeight="1" x14ac:dyDescent="0.2">
      <c r="B7" s="11" t="s">
        <v>30</v>
      </c>
      <c r="C7" s="204" t="str">
        <f>+Criteria!E2</f>
        <v xml:space="preserve">EE+CHILDREN </v>
      </c>
      <c r="D7" s="205"/>
      <c r="E7" s="315">
        <f>+Criteria!E12-(Criteria!$E$52*'8hrs CSEA-MGMT'!$C14)</f>
        <v>7716.6</v>
      </c>
      <c r="F7" s="316"/>
      <c r="G7" s="201" t="s">
        <v>42</v>
      </c>
      <c r="H7" s="201"/>
      <c r="I7" s="201" t="s">
        <v>42</v>
      </c>
      <c r="J7" s="201"/>
      <c r="K7" s="201" t="s">
        <v>42</v>
      </c>
      <c r="L7" s="201"/>
      <c r="M7" s="201" t="s">
        <v>42</v>
      </c>
      <c r="N7" s="218"/>
    </row>
    <row r="8" spans="2:16" ht="12.75" customHeight="1" thickBot="1" x14ac:dyDescent="0.25">
      <c r="B8" s="11" t="s">
        <v>30</v>
      </c>
      <c r="C8" s="206" t="str">
        <f>+Criteria!F2</f>
        <v>EE + FAMILY</v>
      </c>
      <c r="D8" s="207"/>
      <c r="E8" s="362">
        <f>+Criteria!F12-(Criteria!$F$52*'8hrs CSEA-MGMT'!$C15)</f>
        <v>10937.760000000002</v>
      </c>
      <c r="F8" s="363"/>
      <c r="G8" s="200" t="s">
        <v>42</v>
      </c>
      <c r="H8" s="200"/>
      <c r="I8" s="200" t="s">
        <v>42</v>
      </c>
      <c r="J8" s="200"/>
      <c r="K8" s="200" t="s">
        <v>42</v>
      </c>
      <c r="L8" s="200"/>
      <c r="M8" s="200" t="s">
        <v>42</v>
      </c>
      <c r="N8" s="215"/>
    </row>
    <row r="9" spans="2:16" ht="13.5" thickBot="1" x14ac:dyDescent="0.25">
      <c r="B9" s="115"/>
      <c r="C9" s="202" t="s">
        <v>40</v>
      </c>
      <c r="D9" s="203"/>
      <c r="E9" s="110">
        <f>+Criteria!$B$40</f>
        <v>12</v>
      </c>
      <c r="F9" s="111">
        <f>+Criteria!$B$41</f>
        <v>11</v>
      </c>
      <c r="G9" s="110">
        <f>+Criteria!$B$40</f>
        <v>12</v>
      </c>
      <c r="H9" s="112">
        <f>+Criteria!$B$41</f>
        <v>11</v>
      </c>
      <c r="I9" s="112">
        <f>+Criteria!$B$40</f>
        <v>12</v>
      </c>
      <c r="J9" s="112">
        <f>+Criteria!$B$41</f>
        <v>11</v>
      </c>
      <c r="K9" s="112">
        <f>+Criteria!$B$40</f>
        <v>12</v>
      </c>
      <c r="L9" s="111">
        <f>+Criteria!$B$41</f>
        <v>11</v>
      </c>
      <c r="M9" s="113">
        <f>+Criteria!$B$40</f>
        <v>12</v>
      </c>
      <c r="N9" s="112">
        <f>+Criteria!$B$41</f>
        <v>11</v>
      </c>
    </row>
    <row r="10" spans="2:16" ht="15" customHeight="1" thickBot="1" x14ac:dyDescent="0.25">
      <c r="B10" s="12"/>
      <c r="C10" s="116"/>
      <c r="D10" s="114"/>
      <c r="E10" s="360" t="s">
        <v>29</v>
      </c>
      <c r="F10" s="361"/>
      <c r="G10" s="197" t="s">
        <v>29</v>
      </c>
      <c r="H10" s="198"/>
      <c r="I10" s="197" t="s">
        <v>29</v>
      </c>
      <c r="J10" s="198"/>
      <c r="K10" s="197" t="s">
        <v>29</v>
      </c>
      <c r="L10" s="198"/>
      <c r="M10" s="197" t="s">
        <v>29</v>
      </c>
      <c r="N10" s="217"/>
    </row>
    <row r="11" spans="2:16" x14ac:dyDescent="0.2">
      <c r="B11" s="82" t="s">
        <v>2</v>
      </c>
      <c r="C11" s="13" t="s">
        <v>23</v>
      </c>
      <c r="D11" s="14" t="s">
        <v>26</v>
      </c>
      <c r="E11" s="358" t="s">
        <v>5</v>
      </c>
      <c r="F11" s="359"/>
      <c r="G11" s="196" t="s">
        <v>5</v>
      </c>
      <c r="H11" s="196"/>
      <c r="I11" s="196" t="s">
        <v>5</v>
      </c>
      <c r="J11" s="196"/>
      <c r="K11" s="196" t="s">
        <v>5</v>
      </c>
      <c r="L11" s="196"/>
      <c r="M11" s="196" t="s">
        <v>5</v>
      </c>
      <c r="N11" s="216"/>
    </row>
    <row r="12" spans="2:16" x14ac:dyDescent="0.2">
      <c r="B12" s="83">
        <f>+EightHrs</f>
        <v>8</v>
      </c>
      <c r="C12" s="15">
        <f>+IF(B12&gt;8,8/Criteria!$C$61,B12/Criteria!$C$61)</f>
        <v>1</v>
      </c>
      <c r="D12" s="16" t="s">
        <v>37</v>
      </c>
      <c r="E12" s="17">
        <f>+E5/E9</f>
        <v>360.43</v>
      </c>
      <c r="F12" s="17">
        <f>+E5/F9</f>
        <v>393.19636363636363</v>
      </c>
      <c r="G12" s="17" t="s">
        <v>42</v>
      </c>
      <c r="H12" s="17" t="s">
        <v>42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8" t="s">
        <v>42</v>
      </c>
      <c r="O12" s="96" t="s">
        <v>42</v>
      </c>
    </row>
    <row r="13" spans="2:16" x14ac:dyDescent="0.2">
      <c r="B13" s="83">
        <f>+EightHrs</f>
        <v>8</v>
      </c>
      <c r="C13" s="15">
        <f>+IF(B13&gt;8,8/Criteria!$C$61,B13/Criteria!$C$61)</f>
        <v>1</v>
      </c>
      <c r="D13" s="16" t="s">
        <v>47</v>
      </c>
      <c r="E13" s="17">
        <f>+E6/E9</f>
        <v>651.95000000000016</v>
      </c>
      <c r="F13" s="17">
        <f>+E6/F9</f>
        <v>711.21818181818196</v>
      </c>
      <c r="G13" s="17" t="s">
        <v>42</v>
      </c>
      <c r="H13" s="17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7" t="s">
        <v>42</v>
      </c>
      <c r="N13" s="18" t="s">
        <v>42</v>
      </c>
      <c r="O13" s="96" t="s">
        <v>42</v>
      </c>
    </row>
    <row r="14" spans="2:16" x14ac:dyDescent="0.2">
      <c r="B14" s="83">
        <f>+EightHrs</f>
        <v>8</v>
      </c>
      <c r="C14" s="15">
        <f>+IF(B14&gt;8,8/Criteria!$C$61,B14/Criteria!$C$61)</f>
        <v>1</v>
      </c>
      <c r="D14" s="16" t="s">
        <v>45</v>
      </c>
      <c r="E14" s="17">
        <f>+E7/E9</f>
        <v>643.05000000000007</v>
      </c>
      <c r="F14" s="17">
        <f>+E7/F9</f>
        <v>701.5090909090909</v>
      </c>
      <c r="G14" s="17" t="s">
        <v>42</v>
      </c>
      <c r="H14" s="17" t="s">
        <v>42</v>
      </c>
      <c r="I14" s="17" t="s">
        <v>42</v>
      </c>
      <c r="J14" s="17" t="s">
        <v>42</v>
      </c>
      <c r="K14" s="17" t="s">
        <v>42</v>
      </c>
      <c r="L14" s="17" t="s">
        <v>42</v>
      </c>
      <c r="M14" s="17" t="s">
        <v>42</v>
      </c>
      <c r="N14" s="18" t="s">
        <v>42</v>
      </c>
      <c r="O14" s="96" t="s">
        <v>42</v>
      </c>
    </row>
    <row r="15" spans="2:16" ht="13.5" thickBot="1" x14ac:dyDescent="0.25">
      <c r="B15" s="84">
        <f>+EightHrs</f>
        <v>8</v>
      </c>
      <c r="C15" s="60">
        <f>+IF(B15&gt;8,8/Criteria!$C$61,B15/Criteria!$C$61)</f>
        <v>1</v>
      </c>
      <c r="D15" s="19" t="s">
        <v>33</v>
      </c>
      <c r="E15" s="20">
        <f>+E8/E9</f>
        <v>911.48000000000013</v>
      </c>
      <c r="F15" s="20">
        <f>+E8/F9</f>
        <v>994.34181818181833</v>
      </c>
      <c r="G15" s="20" t="s">
        <v>42</v>
      </c>
      <c r="H15" s="20" t="s">
        <v>42</v>
      </c>
      <c r="I15" s="20" t="s">
        <v>42</v>
      </c>
      <c r="J15" s="20" t="s">
        <v>42</v>
      </c>
      <c r="K15" s="20" t="s">
        <v>42</v>
      </c>
      <c r="L15" s="20" t="s">
        <v>42</v>
      </c>
      <c r="M15" s="20" t="s">
        <v>42</v>
      </c>
      <c r="N15" s="21" t="s">
        <v>42</v>
      </c>
      <c r="O15" s="97" t="s">
        <v>42</v>
      </c>
    </row>
    <row r="16" spans="2:16" ht="12" customHeight="1" thickBot="1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3">
      <c r="B17" s="229" t="str">
        <f>+Criteria!A4</f>
        <v>80G</v>
      </c>
      <c r="C17" s="230"/>
      <c r="D17" s="231"/>
      <c r="E17" s="232" t="s">
        <v>6</v>
      </c>
      <c r="F17" s="233"/>
      <c r="G17" s="219" t="s">
        <v>9</v>
      </c>
      <c r="H17" s="219"/>
      <c r="I17" s="219" t="s">
        <v>10</v>
      </c>
      <c r="J17" s="219"/>
      <c r="K17" s="219" t="s">
        <v>0</v>
      </c>
      <c r="L17" s="219"/>
      <c r="M17" s="219" t="s">
        <v>13</v>
      </c>
      <c r="N17" s="220"/>
    </row>
    <row r="18" spans="2:14" ht="12.75" customHeight="1" x14ac:dyDescent="0.2">
      <c r="B18" s="22" t="s">
        <v>30</v>
      </c>
      <c r="C18" s="221" t="str">
        <f>+Criteria!B2</f>
        <v>EE ONLY</v>
      </c>
      <c r="D18" s="222"/>
      <c r="E18" s="234">
        <f>+Criteria!B13-(Criteria!$B$52*'8hrs CSEA-MGMT'!$C25)</f>
        <v>3941.16</v>
      </c>
      <c r="F18" s="235"/>
      <c r="G18" s="227" t="s">
        <v>42</v>
      </c>
      <c r="H18" s="227"/>
      <c r="I18" s="227" t="s">
        <v>42</v>
      </c>
      <c r="J18" s="227"/>
      <c r="K18" s="227" t="s">
        <v>42</v>
      </c>
      <c r="L18" s="227"/>
      <c r="M18" s="227" t="s">
        <v>42</v>
      </c>
      <c r="N18" s="228"/>
    </row>
    <row r="19" spans="2:14" ht="12.75" customHeight="1" x14ac:dyDescent="0.2">
      <c r="B19" s="22" t="s">
        <v>30</v>
      </c>
      <c r="C19" s="221" t="str">
        <f>+Criteria!C2</f>
        <v>EE+SPOUSE</v>
      </c>
      <c r="D19" s="222"/>
      <c r="E19" s="234">
        <f>+Criteria!C13-(Criteria!$C$52*'8hrs CSEA-MGMT'!$C26)</f>
        <v>7043.4000000000015</v>
      </c>
      <c r="F19" s="235"/>
      <c r="G19" s="227" t="s">
        <v>42</v>
      </c>
      <c r="H19" s="227"/>
      <c r="I19" s="227" t="s">
        <v>42</v>
      </c>
      <c r="J19" s="227"/>
      <c r="K19" s="227" t="s">
        <v>42</v>
      </c>
      <c r="L19" s="227"/>
      <c r="M19" s="227" t="s">
        <v>42</v>
      </c>
      <c r="N19" s="228"/>
    </row>
    <row r="20" spans="2:14" ht="12.75" customHeight="1" x14ac:dyDescent="0.2">
      <c r="B20" s="22" t="s">
        <v>30</v>
      </c>
      <c r="C20" s="317" t="str">
        <f>+Criteria!E2</f>
        <v xml:space="preserve">EE+CHILDREN </v>
      </c>
      <c r="D20" s="222"/>
      <c r="E20" s="234">
        <f>+Criteria!E13-(Criteria!$E$52*'8hrs CSEA-MGMT'!$C28)</f>
        <v>7008.6</v>
      </c>
      <c r="F20" s="235"/>
      <c r="G20" s="227" t="s">
        <v>42</v>
      </c>
      <c r="H20" s="227"/>
      <c r="I20" s="227" t="s">
        <v>42</v>
      </c>
      <c r="J20" s="227"/>
      <c r="K20" s="227" t="s">
        <v>42</v>
      </c>
      <c r="L20" s="227"/>
      <c r="M20" s="227" t="s">
        <v>42</v>
      </c>
      <c r="N20" s="228"/>
    </row>
    <row r="21" spans="2:14" ht="12.75" customHeight="1" thickBot="1" x14ac:dyDescent="0.25">
      <c r="B21" s="22" t="s">
        <v>30</v>
      </c>
      <c r="C21" s="223" t="str">
        <f>+Criteria!F2</f>
        <v>EE + FAMILY</v>
      </c>
      <c r="D21" s="224"/>
      <c r="E21" s="225">
        <f>+Criteria!F13-(Criteria!$F$52*'8hrs CSEA-MGMT'!$C28)</f>
        <v>9845.760000000002</v>
      </c>
      <c r="F21" s="226"/>
      <c r="G21" s="227" t="s">
        <v>42</v>
      </c>
      <c r="H21" s="227"/>
      <c r="I21" s="227" t="s">
        <v>42</v>
      </c>
      <c r="J21" s="227"/>
      <c r="K21" s="227" t="s">
        <v>42</v>
      </c>
      <c r="L21" s="227"/>
      <c r="M21" s="227" t="s">
        <v>42</v>
      </c>
      <c r="N21" s="228"/>
    </row>
    <row r="22" spans="2:14" ht="14.25" thickTop="1" thickBot="1" x14ac:dyDescent="0.25">
      <c r="B22" s="23"/>
      <c r="C22" s="302" t="s">
        <v>41</v>
      </c>
      <c r="D22" s="303"/>
      <c r="E22" s="24">
        <f>+Criteria!$B$40</f>
        <v>12</v>
      </c>
      <c r="F22" s="24">
        <f>+Criteria!$B$41</f>
        <v>11</v>
      </c>
      <c r="G22" s="24">
        <f>+Criteria!$B$40</f>
        <v>12</v>
      </c>
      <c r="H22" s="24">
        <f>+Criteria!$B$41</f>
        <v>11</v>
      </c>
      <c r="I22" s="24">
        <f>+Criteria!$B$40</f>
        <v>12</v>
      </c>
      <c r="J22" s="24">
        <f>+Criteria!$B$41</f>
        <v>11</v>
      </c>
      <c r="K22" s="24">
        <f>+Criteria!$B$40</f>
        <v>12</v>
      </c>
      <c r="L22" s="24">
        <f>+Criteria!$B$41</f>
        <v>11</v>
      </c>
      <c r="M22" s="24">
        <f>+Criteria!$B$40</f>
        <v>12</v>
      </c>
      <c r="N22" s="25">
        <f>+Criteria!$B$41</f>
        <v>11</v>
      </c>
    </row>
    <row r="23" spans="2:14" ht="14.25" thickTop="1" thickBot="1" x14ac:dyDescent="0.25">
      <c r="B23" s="26"/>
      <c r="C23" s="27"/>
      <c r="D23" s="28"/>
      <c r="E23" s="298" t="s">
        <v>29</v>
      </c>
      <c r="F23" s="299"/>
      <c r="G23" s="300" t="s">
        <v>29</v>
      </c>
      <c r="H23" s="301"/>
      <c r="I23" s="300" t="s">
        <v>29</v>
      </c>
      <c r="J23" s="301"/>
      <c r="K23" s="300" t="s">
        <v>29</v>
      </c>
      <c r="L23" s="301"/>
      <c r="M23" s="300" t="s">
        <v>29</v>
      </c>
      <c r="N23" s="313"/>
    </row>
    <row r="24" spans="2:14" x14ac:dyDescent="0.2">
      <c r="B24" s="91" t="s">
        <v>2</v>
      </c>
      <c r="C24" s="29" t="s">
        <v>23</v>
      </c>
      <c r="D24" s="30" t="s">
        <v>27</v>
      </c>
      <c r="E24" s="296" t="s">
        <v>5</v>
      </c>
      <c r="F24" s="297"/>
      <c r="G24" s="243" t="s">
        <v>5</v>
      </c>
      <c r="H24" s="243"/>
      <c r="I24" s="243" t="s">
        <v>5</v>
      </c>
      <c r="J24" s="243"/>
      <c r="K24" s="243" t="s">
        <v>5</v>
      </c>
      <c r="L24" s="243"/>
      <c r="M24" s="243" t="s">
        <v>5</v>
      </c>
      <c r="N24" s="244"/>
    </row>
    <row r="25" spans="2:14" ht="12.75" customHeight="1" x14ac:dyDescent="0.2">
      <c r="B25" s="92">
        <f>+EightHrs</f>
        <v>8</v>
      </c>
      <c r="C25" s="54">
        <f>+IF(B25&gt;8,8/Criteria!$C$61,B25/Criteria!$C$61)</f>
        <v>1</v>
      </c>
      <c r="D25" s="31" t="s">
        <v>37</v>
      </c>
      <c r="E25" s="32">
        <f>+E18/E22</f>
        <v>328.43</v>
      </c>
      <c r="F25" s="32">
        <f>+E18/F22</f>
        <v>358.28727272727269</v>
      </c>
      <c r="G25" s="32" t="s">
        <v>42</v>
      </c>
      <c r="H25" s="32" t="s">
        <v>42</v>
      </c>
      <c r="I25" s="32" t="s">
        <v>42</v>
      </c>
      <c r="J25" s="32" t="s">
        <v>42</v>
      </c>
      <c r="K25" s="32" t="s">
        <v>42</v>
      </c>
      <c r="L25" s="32" t="s">
        <v>42</v>
      </c>
      <c r="M25" s="32" t="s">
        <v>42</v>
      </c>
      <c r="N25" s="33" t="s">
        <v>42</v>
      </c>
    </row>
    <row r="26" spans="2:14" x14ac:dyDescent="0.2">
      <c r="B26" s="92">
        <f>+EightHrs</f>
        <v>8</v>
      </c>
      <c r="C26" s="54">
        <f>+IF(B26&gt;8,8/Criteria!$C$61,B26/Criteria!$C$61)</f>
        <v>1</v>
      </c>
      <c r="D26" s="31" t="s">
        <v>47</v>
      </c>
      <c r="E26" s="32">
        <f>+E19/E22</f>
        <v>586.95000000000016</v>
      </c>
      <c r="F26" s="32">
        <f>+E19/F22</f>
        <v>640.30909090909108</v>
      </c>
      <c r="G26" s="32" t="s">
        <v>42</v>
      </c>
      <c r="H26" s="32" t="s">
        <v>42</v>
      </c>
      <c r="I26" s="32" t="s">
        <v>42</v>
      </c>
      <c r="J26" s="32" t="s">
        <v>42</v>
      </c>
      <c r="K26" s="32" t="s">
        <v>42</v>
      </c>
      <c r="L26" s="32" t="s">
        <v>42</v>
      </c>
      <c r="M26" s="32" t="s">
        <v>42</v>
      </c>
      <c r="N26" s="33" t="s">
        <v>42</v>
      </c>
    </row>
    <row r="27" spans="2:14" x14ac:dyDescent="0.2">
      <c r="B27" s="92">
        <f>+EightHrs</f>
        <v>8</v>
      </c>
      <c r="C27" s="54">
        <f>+IF(B27&gt;8,8/Criteria!$C$61,B27/Criteria!$C$61)</f>
        <v>1</v>
      </c>
      <c r="D27" s="31" t="s">
        <v>45</v>
      </c>
      <c r="E27" s="32">
        <f>+E20/E22</f>
        <v>584.05000000000007</v>
      </c>
      <c r="F27" s="32">
        <f>+E20/F22</f>
        <v>637.14545454545453</v>
      </c>
      <c r="G27" s="32" t="s">
        <v>42</v>
      </c>
      <c r="H27" s="32" t="s">
        <v>42</v>
      </c>
      <c r="I27" s="32" t="s">
        <v>42</v>
      </c>
      <c r="J27" s="32" t="s">
        <v>42</v>
      </c>
      <c r="K27" s="32" t="s">
        <v>42</v>
      </c>
      <c r="L27" s="32" t="s">
        <v>42</v>
      </c>
      <c r="M27" s="32" t="s">
        <v>42</v>
      </c>
      <c r="N27" s="33" t="s">
        <v>42</v>
      </c>
    </row>
    <row r="28" spans="2:14" ht="13.5" thickBot="1" x14ac:dyDescent="0.25">
      <c r="B28" s="93">
        <f>+EightHrs</f>
        <v>8</v>
      </c>
      <c r="C28" s="34">
        <f>+IF(B28&gt;8,8/Criteria!$C$61,B28/Criteria!$C$61)</f>
        <v>1</v>
      </c>
      <c r="D28" s="35" t="s">
        <v>49</v>
      </c>
      <c r="E28" s="36">
        <f>+E21/E22</f>
        <v>820.48000000000013</v>
      </c>
      <c r="F28" s="36">
        <f>+E21/F22</f>
        <v>895.06909090909107</v>
      </c>
      <c r="G28" s="36" t="s">
        <v>42</v>
      </c>
      <c r="H28" s="36" t="s">
        <v>42</v>
      </c>
      <c r="I28" s="36" t="s">
        <v>42</v>
      </c>
      <c r="J28" s="36" t="s">
        <v>42</v>
      </c>
      <c r="K28" s="36" t="s">
        <v>42</v>
      </c>
      <c r="L28" s="36" t="s">
        <v>42</v>
      </c>
      <c r="M28" s="36" t="s">
        <v>42</v>
      </c>
      <c r="N28" s="37" t="s">
        <v>42</v>
      </c>
    </row>
    <row r="29" spans="2:14" x14ac:dyDescent="0.2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">
      <c r="B30" s="314" t="s">
        <v>79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</row>
    <row r="31" spans="2:14" ht="12" customHeight="1" thickBot="1" x14ac:dyDescent="0.25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30" customHeight="1" x14ac:dyDescent="0.3">
      <c r="B32" s="289" t="str">
        <f>+Criteria!A5</f>
        <v>80K</v>
      </c>
      <c r="C32" s="290"/>
      <c r="D32" s="291"/>
      <c r="E32" s="292" t="s">
        <v>6</v>
      </c>
      <c r="F32" s="293"/>
      <c r="G32" s="294" t="s">
        <v>9</v>
      </c>
      <c r="H32" s="294"/>
      <c r="I32" s="294" t="s">
        <v>10</v>
      </c>
      <c r="J32" s="294"/>
      <c r="K32" s="294" t="s">
        <v>0</v>
      </c>
      <c r="L32" s="294"/>
      <c r="M32" s="294" t="s">
        <v>13</v>
      </c>
      <c r="N32" s="295"/>
    </row>
    <row r="33" spans="2:14" ht="12.75" customHeight="1" x14ac:dyDescent="0.2">
      <c r="B33" s="61" t="s">
        <v>30</v>
      </c>
      <c r="C33" s="245" t="str">
        <f>+Criteria!B2</f>
        <v>EE ONLY</v>
      </c>
      <c r="D33" s="246"/>
      <c r="E33" s="247">
        <f>+Criteria!B14-(Criteria!$B$52*'8hrs CSEA-MGMT'!$C40)</f>
        <v>3533.16</v>
      </c>
      <c r="F33" s="248"/>
      <c r="G33" s="249" t="s">
        <v>42</v>
      </c>
      <c r="H33" s="249"/>
      <c r="I33" s="249" t="s">
        <v>42</v>
      </c>
      <c r="J33" s="249"/>
      <c r="K33" s="249" t="s">
        <v>42</v>
      </c>
      <c r="L33" s="249"/>
      <c r="M33" s="249" t="s">
        <v>42</v>
      </c>
      <c r="N33" s="250"/>
    </row>
    <row r="34" spans="2:14" ht="12.75" customHeight="1" x14ac:dyDescent="0.2">
      <c r="B34" s="61" t="s">
        <v>30</v>
      </c>
      <c r="C34" s="245" t="str">
        <f>+Criteria!C2</f>
        <v>EE+SPOUSE</v>
      </c>
      <c r="D34" s="246"/>
      <c r="E34" s="247">
        <f>+Criteria!C14-(Criteria!$C$52*'8hrs CSEA-MGMT'!$C41)</f>
        <v>6227.4</v>
      </c>
      <c r="F34" s="248"/>
      <c r="G34" s="249" t="s">
        <v>42</v>
      </c>
      <c r="H34" s="249"/>
      <c r="I34" s="249" t="s">
        <v>42</v>
      </c>
      <c r="J34" s="249"/>
      <c r="K34" s="249" t="s">
        <v>42</v>
      </c>
      <c r="L34" s="249"/>
      <c r="M34" s="249" t="s">
        <v>42</v>
      </c>
      <c r="N34" s="250"/>
    </row>
    <row r="35" spans="2:14" ht="12.75" customHeight="1" x14ac:dyDescent="0.2">
      <c r="B35" s="61" t="s">
        <v>30</v>
      </c>
      <c r="C35" s="318" t="str">
        <f>+Criteria!E2</f>
        <v xml:space="preserve">EE+CHILDREN </v>
      </c>
      <c r="D35" s="246"/>
      <c r="E35" s="247">
        <f>+Criteria!E14-(Criteria!$E$52*'8hrs CSEA-MGMT'!$C43)</f>
        <v>6288.6</v>
      </c>
      <c r="F35" s="248"/>
      <c r="G35" s="249" t="s">
        <v>42</v>
      </c>
      <c r="H35" s="249"/>
      <c r="I35" s="249" t="s">
        <v>42</v>
      </c>
      <c r="J35" s="249"/>
      <c r="K35" s="249" t="s">
        <v>42</v>
      </c>
      <c r="L35" s="249"/>
      <c r="M35" s="249" t="s">
        <v>42</v>
      </c>
      <c r="N35" s="250"/>
    </row>
    <row r="36" spans="2:14" ht="12.75" customHeight="1" thickBot="1" x14ac:dyDescent="0.25">
      <c r="B36" s="61" t="s">
        <v>30</v>
      </c>
      <c r="C36" s="304" t="str">
        <f>+Criteria!F2</f>
        <v>EE + FAMILY</v>
      </c>
      <c r="D36" s="305"/>
      <c r="E36" s="306">
        <f>+Criteria!F14-(Criteria!$F$52*'8hrs CSEA-MGMT'!$C43)</f>
        <v>8705.760000000002</v>
      </c>
      <c r="F36" s="307"/>
      <c r="G36" s="249" t="s">
        <v>42</v>
      </c>
      <c r="H36" s="249"/>
      <c r="I36" s="249" t="s">
        <v>42</v>
      </c>
      <c r="J36" s="249"/>
      <c r="K36" s="249" t="s">
        <v>42</v>
      </c>
      <c r="L36" s="249"/>
      <c r="M36" s="249" t="s">
        <v>42</v>
      </c>
      <c r="N36" s="250"/>
    </row>
    <row r="37" spans="2:14" ht="14.25" thickTop="1" thickBot="1" x14ac:dyDescent="0.25">
      <c r="B37" s="62"/>
      <c r="C37" s="251" t="s">
        <v>41</v>
      </c>
      <c r="D37" s="252"/>
      <c r="E37" s="63">
        <f>+Criteria!$B$40</f>
        <v>12</v>
      </c>
      <c r="F37" s="63">
        <f>+Criteria!$B$41</f>
        <v>11</v>
      </c>
      <c r="G37" s="63">
        <f>+Criteria!$B$40</f>
        <v>12</v>
      </c>
      <c r="H37" s="63">
        <f>+Criteria!$B$41</f>
        <v>11</v>
      </c>
      <c r="I37" s="63">
        <f>+Criteria!$B$40</f>
        <v>12</v>
      </c>
      <c r="J37" s="63">
        <f>+Criteria!$B$41</f>
        <v>11</v>
      </c>
      <c r="K37" s="63">
        <f>+Criteria!$B$40</f>
        <v>12</v>
      </c>
      <c r="L37" s="63">
        <f>+Criteria!$B$41</f>
        <v>11</v>
      </c>
      <c r="M37" s="63">
        <f>+Criteria!$B$40</f>
        <v>12</v>
      </c>
      <c r="N37" s="64">
        <f>+Criteria!$B$41</f>
        <v>11</v>
      </c>
    </row>
    <row r="38" spans="2:14" ht="14.25" thickTop="1" thickBot="1" x14ac:dyDescent="0.25">
      <c r="B38" s="65"/>
      <c r="C38" s="66"/>
      <c r="D38" s="67"/>
      <c r="E38" s="253" t="s">
        <v>29</v>
      </c>
      <c r="F38" s="254"/>
      <c r="G38" s="308" t="s">
        <v>29</v>
      </c>
      <c r="H38" s="309"/>
      <c r="I38" s="308" t="s">
        <v>29</v>
      </c>
      <c r="J38" s="309"/>
      <c r="K38" s="308" t="s">
        <v>29</v>
      </c>
      <c r="L38" s="309"/>
      <c r="M38" s="308" t="s">
        <v>29</v>
      </c>
      <c r="N38" s="310"/>
    </row>
    <row r="39" spans="2:14" x14ac:dyDescent="0.2">
      <c r="B39" s="85" t="s">
        <v>2</v>
      </c>
      <c r="C39" s="68" t="s">
        <v>23</v>
      </c>
      <c r="D39" s="69" t="s">
        <v>27</v>
      </c>
      <c r="E39" s="356" t="s">
        <v>5</v>
      </c>
      <c r="F39" s="357"/>
      <c r="G39" s="311" t="s">
        <v>5</v>
      </c>
      <c r="H39" s="311"/>
      <c r="I39" s="311" t="s">
        <v>5</v>
      </c>
      <c r="J39" s="311"/>
      <c r="K39" s="311" t="s">
        <v>5</v>
      </c>
      <c r="L39" s="311"/>
      <c r="M39" s="311" t="s">
        <v>5</v>
      </c>
      <c r="N39" s="312"/>
    </row>
    <row r="40" spans="2:14" x14ac:dyDescent="0.2">
      <c r="B40" s="86">
        <f>+EightHrs</f>
        <v>8</v>
      </c>
      <c r="C40" s="70">
        <f>+IF(B40&gt;8,8/Criteria!$C$61,B40/Criteria!$C$61)</f>
        <v>1</v>
      </c>
      <c r="D40" s="71" t="s">
        <v>37</v>
      </c>
      <c r="E40" s="72">
        <f>+E33/E37</f>
        <v>294.43</v>
      </c>
      <c r="F40" s="72">
        <f>+E33/F37</f>
        <v>321.19636363636363</v>
      </c>
      <c r="G40" s="72" t="s">
        <v>42</v>
      </c>
      <c r="H40" s="72" t="s">
        <v>42</v>
      </c>
      <c r="I40" s="72" t="s">
        <v>42</v>
      </c>
      <c r="J40" s="72" t="s">
        <v>42</v>
      </c>
      <c r="K40" s="72" t="s">
        <v>42</v>
      </c>
      <c r="L40" s="72" t="s">
        <v>42</v>
      </c>
      <c r="M40" s="72" t="s">
        <v>42</v>
      </c>
      <c r="N40" s="100" t="s">
        <v>42</v>
      </c>
    </row>
    <row r="41" spans="2:14" x14ac:dyDescent="0.2">
      <c r="B41" s="86">
        <f>+EightHrs</f>
        <v>8</v>
      </c>
      <c r="C41" s="70">
        <f>+IF(B41&gt;8,8/Criteria!$C$61,B41/Criteria!$C$61)</f>
        <v>1</v>
      </c>
      <c r="D41" s="71" t="s">
        <v>47</v>
      </c>
      <c r="E41" s="72">
        <f>+E34/E37</f>
        <v>518.94999999999993</v>
      </c>
      <c r="F41" s="72">
        <f>+E34/F37</f>
        <v>566.12727272727273</v>
      </c>
      <c r="G41" s="72" t="s">
        <v>42</v>
      </c>
      <c r="H41" s="72" t="s">
        <v>42</v>
      </c>
      <c r="I41" s="72" t="s">
        <v>42</v>
      </c>
      <c r="J41" s="72" t="s">
        <v>42</v>
      </c>
      <c r="K41" s="72" t="s">
        <v>42</v>
      </c>
      <c r="L41" s="72" t="s">
        <v>42</v>
      </c>
      <c r="M41" s="72" t="s">
        <v>42</v>
      </c>
      <c r="N41" s="100" t="s">
        <v>42</v>
      </c>
    </row>
    <row r="42" spans="2:14" x14ac:dyDescent="0.2">
      <c r="B42" s="86">
        <f>+EightHrs</f>
        <v>8</v>
      </c>
      <c r="C42" s="70">
        <f>+IF(B42&gt;8,8/Criteria!$C$61,B42/Criteria!$C$61)</f>
        <v>1</v>
      </c>
      <c r="D42" s="71" t="s">
        <v>45</v>
      </c>
      <c r="E42" s="72">
        <f>+E35/E37</f>
        <v>524.05000000000007</v>
      </c>
      <c r="F42" s="72">
        <f>+E35/F37</f>
        <v>571.69090909090914</v>
      </c>
      <c r="G42" s="72" t="s">
        <v>42</v>
      </c>
      <c r="H42" s="72" t="s">
        <v>42</v>
      </c>
      <c r="I42" s="72" t="s">
        <v>42</v>
      </c>
      <c r="J42" s="72" t="s">
        <v>42</v>
      </c>
      <c r="K42" s="72" t="s">
        <v>42</v>
      </c>
      <c r="L42" s="72" t="s">
        <v>42</v>
      </c>
      <c r="M42" s="72" t="s">
        <v>42</v>
      </c>
      <c r="N42" s="100" t="s">
        <v>42</v>
      </c>
    </row>
    <row r="43" spans="2:14" ht="13.5" thickBot="1" x14ac:dyDescent="0.25">
      <c r="B43" s="87">
        <f>+EightHrs</f>
        <v>8</v>
      </c>
      <c r="C43" s="73">
        <f>+IF(B43&gt;8,8/Criteria!$C$61,B43/Criteria!$C$61)</f>
        <v>1</v>
      </c>
      <c r="D43" s="74" t="s">
        <v>49</v>
      </c>
      <c r="E43" s="75">
        <f>+E36/E37</f>
        <v>725.48000000000013</v>
      </c>
      <c r="F43" s="75">
        <f>+E36/F37</f>
        <v>791.43272727272745</v>
      </c>
      <c r="G43" s="75" t="s">
        <v>42</v>
      </c>
      <c r="H43" s="75" t="s">
        <v>42</v>
      </c>
      <c r="I43" s="75" t="s">
        <v>42</v>
      </c>
      <c r="J43" s="75" t="s">
        <v>42</v>
      </c>
      <c r="K43" s="75" t="s">
        <v>42</v>
      </c>
      <c r="L43" s="75" t="s">
        <v>42</v>
      </c>
      <c r="M43" s="75" t="s">
        <v>42</v>
      </c>
      <c r="N43" s="101" t="s">
        <v>42</v>
      </c>
    </row>
    <row r="44" spans="2:14" ht="12" customHeight="1" thickBot="1" x14ac:dyDescent="0.25"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</row>
    <row r="45" spans="2:14" ht="36.75" customHeight="1" x14ac:dyDescent="0.3">
      <c r="B45" s="236" t="str">
        <f>+Criteria!A6</f>
        <v>80M</v>
      </c>
      <c r="C45" s="237"/>
      <c r="D45" s="238"/>
      <c r="E45" s="239" t="s">
        <v>6</v>
      </c>
      <c r="F45" s="240"/>
      <c r="G45" s="241" t="s">
        <v>9</v>
      </c>
      <c r="H45" s="241"/>
      <c r="I45" s="241" t="s">
        <v>10</v>
      </c>
      <c r="J45" s="241"/>
      <c r="K45" s="241" t="s">
        <v>0</v>
      </c>
      <c r="L45" s="241"/>
      <c r="M45" s="241" t="s">
        <v>13</v>
      </c>
      <c r="N45" s="242"/>
    </row>
    <row r="46" spans="2:14" ht="12.75" customHeight="1" x14ac:dyDescent="0.2">
      <c r="B46" s="38" t="s">
        <v>30</v>
      </c>
      <c r="C46" s="257" t="str">
        <f>+Criteria!B2</f>
        <v>EE ONLY</v>
      </c>
      <c r="D46" s="258"/>
      <c r="E46" s="259">
        <f>+Criteria!B15-(Criteria!$B$52*'8hrs CSEA-MGMT'!$C53)</f>
        <v>2861.16</v>
      </c>
      <c r="F46" s="260"/>
      <c r="G46" s="255" t="s">
        <v>42</v>
      </c>
      <c r="H46" s="255"/>
      <c r="I46" s="255" t="s">
        <v>42</v>
      </c>
      <c r="J46" s="255"/>
      <c r="K46" s="255" t="s">
        <v>42</v>
      </c>
      <c r="L46" s="255"/>
      <c r="M46" s="255" t="s">
        <v>42</v>
      </c>
      <c r="N46" s="256"/>
    </row>
    <row r="47" spans="2:14" ht="12.75" customHeight="1" x14ac:dyDescent="0.2">
      <c r="B47" s="38" t="s">
        <v>30</v>
      </c>
      <c r="C47" s="257" t="str">
        <f>+Criteria!C2</f>
        <v>EE+SPOUSE</v>
      </c>
      <c r="D47" s="258"/>
      <c r="E47" s="259">
        <f>+Criteria!C15-(Criteria!$C$52*'8hrs CSEA-MGMT'!$C53)</f>
        <v>4895.3999999999996</v>
      </c>
      <c r="F47" s="260"/>
      <c r="G47" s="255" t="s">
        <v>42</v>
      </c>
      <c r="H47" s="255"/>
      <c r="I47" s="255" t="s">
        <v>42</v>
      </c>
      <c r="J47" s="255"/>
      <c r="K47" s="255" t="s">
        <v>42</v>
      </c>
      <c r="L47" s="255"/>
      <c r="M47" s="255" t="s">
        <v>42</v>
      </c>
      <c r="N47" s="256"/>
    </row>
    <row r="48" spans="2:14" ht="12.75" customHeight="1" x14ac:dyDescent="0.2">
      <c r="B48" s="38" t="s">
        <v>30</v>
      </c>
      <c r="C48" s="257" t="str">
        <f>+Criteria!E2</f>
        <v xml:space="preserve">EE+CHILDREN </v>
      </c>
      <c r="D48" s="258"/>
      <c r="E48" s="259">
        <f>+Criteria!E15-(Criteria!$E$52*'8hrs CSEA-MGMT'!$C56)</f>
        <v>5088.6000000000004</v>
      </c>
      <c r="F48" s="260"/>
      <c r="G48" s="255" t="s">
        <v>42</v>
      </c>
      <c r="H48" s="255"/>
      <c r="I48" s="255" t="s">
        <v>42</v>
      </c>
      <c r="J48" s="255"/>
      <c r="K48" s="255" t="s">
        <v>42</v>
      </c>
      <c r="L48" s="255"/>
      <c r="M48" s="255" t="s">
        <v>42</v>
      </c>
      <c r="N48" s="256"/>
    </row>
    <row r="49" spans="1:15" ht="12.75" customHeight="1" thickBot="1" x14ac:dyDescent="0.25">
      <c r="B49" s="38" t="s">
        <v>30</v>
      </c>
      <c r="C49" s="285" t="str">
        <f>+Criteria!F2</f>
        <v>EE + FAMILY</v>
      </c>
      <c r="D49" s="286"/>
      <c r="E49" s="287">
        <f>+Criteria!F15-(Criteria!$F$52*'8hrs CSEA-MGMT'!$C56)</f>
        <v>6833.760000000002</v>
      </c>
      <c r="F49" s="288"/>
      <c r="G49" s="255" t="s">
        <v>42</v>
      </c>
      <c r="H49" s="255"/>
      <c r="I49" s="255" t="s">
        <v>42</v>
      </c>
      <c r="J49" s="255"/>
      <c r="K49" s="255" t="s">
        <v>42</v>
      </c>
      <c r="L49" s="255"/>
      <c r="M49" s="255" t="s">
        <v>42</v>
      </c>
      <c r="N49" s="256"/>
    </row>
    <row r="50" spans="1:15" ht="14.25" thickTop="1" thickBot="1" x14ac:dyDescent="0.25">
      <c r="B50" s="39"/>
      <c r="C50" s="283" t="s">
        <v>41</v>
      </c>
      <c r="D50" s="284"/>
      <c r="E50" s="40">
        <f>+Criteria!$B$40</f>
        <v>12</v>
      </c>
      <c r="F50" s="40">
        <f>+Criteria!$B$41</f>
        <v>11</v>
      </c>
      <c r="G50" s="40">
        <f>+Criteria!$B$40</f>
        <v>12</v>
      </c>
      <c r="H50" s="40">
        <f>+Criteria!$B$41</f>
        <v>11</v>
      </c>
      <c r="I50" s="40">
        <f>+Criteria!$B$40</f>
        <v>12</v>
      </c>
      <c r="J50" s="40">
        <f>+Criteria!$B$41</f>
        <v>11</v>
      </c>
      <c r="K50" s="40">
        <f>+Criteria!$B$40</f>
        <v>12</v>
      </c>
      <c r="L50" s="40">
        <f>+Criteria!$B$41</f>
        <v>11</v>
      </c>
      <c r="M50" s="40">
        <f>+Criteria!$B$40</f>
        <v>12</v>
      </c>
      <c r="N50" s="41">
        <f>+Criteria!$B$41</f>
        <v>11</v>
      </c>
    </row>
    <row r="51" spans="1:15" ht="14.25" thickTop="1" thickBot="1" x14ac:dyDescent="0.25">
      <c r="B51" s="42"/>
      <c r="C51" s="43"/>
      <c r="D51" s="44"/>
      <c r="E51" s="274" t="s">
        <v>29</v>
      </c>
      <c r="F51" s="275"/>
      <c r="G51" s="276" t="s">
        <v>29</v>
      </c>
      <c r="H51" s="277"/>
      <c r="I51" s="276" t="s">
        <v>29</v>
      </c>
      <c r="J51" s="277"/>
      <c r="K51" s="276" t="s">
        <v>29</v>
      </c>
      <c r="L51" s="277"/>
      <c r="M51" s="276" t="s">
        <v>29</v>
      </c>
      <c r="N51" s="278"/>
    </row>
    <row r="52" spans="1:15" x14ac:dyDescent="0.2">
      <c r="B52" s="88" t="s">
        <v>2</v>
      </c>
      <c r="C52" s="45" t="s">
        <v>23</v>
      </c>
      <c r="D52" s="46" t="s">
        <v>27</v>
      </c>
      <c r="E52" s="279" t="s">
        <v>5</v>
      </c>
      <c r="F52" s="280"/>
      <c r="G52" s="281" t="s">
        <v>5</v>
      </c>
      <c r="H52" s="281"/>
      <c r="I52" s="281" t="s">
        <v>5</v>
      </c>
      <c r="J52" s="281"/>
      <c r="K52" s="281" t="s">
        <v>5</v>
      </c>
      <c r="L52" s="281"/>
      <c r="M52" s="281" t="s">
        <v>5</v>
      </c>
      <c r="N52" s="282"/>
    </row>
    <row r="53" spans="1:15" x14ac:dyDescent="0.2">
      <c r="B53" s="89">
        <f>+EightHrs</f>
        <v>8</v>
      </c>
      <c r="C53" s="55">
        <f>+IF(B53&gt;8,8/Criteria!$C$61,B53/Criteria!$C$61)</f>
        <v>1</v>
      </c>
      <c r="D53" s="47" t="s">
        <v>37</v>
      </c>
      <c r="E53" s="48">
        <f>+E46/E50</f>
        <v>238.42999999999998</v>
      </c>
      <c r="F53" s="48">
        <f>+E46/F50</f>
        <v>260.10545454545451</v>
      </c>
      <c r="G53" s="48" t="s">
        <v>42</v>
      </c>
      <c r="H53" s="48" t="s">
        <v>42</v>
      </c>
      <c r="I53" s="48" t="s">
        <v>42</v>
      </c>
      <c r="J53" s="48" t="s">
        <v>42</v>
      </c>
      <c r="K53" s="48" t="s">
        <v>42</v>
      </c>
      <c r="L53" s="48" t="s">
        <v>42</v>
      </c>
      <c r="M53" s="48" t="s">
        <v>42</v>
      </c>
      <c r="N53" s="49" t="s">
        <v>42</v>
      </c>
      <c r="O53" s="98" t="s">
        <v>42</v>
      </c>
    </row>
    <row r="54" spans="1:15" x14ac:dyDescent="0.2">
      <c r="B54" s="89">
        <f>+EightHrs</f>
        <v>8</v>
      </c>
      <c r="C54" s="55">
        <f>+IF(B54&gt;8,8/Criteria!$C$61,B54/Criteria!$C$61)</f>
        <v>1</v>
      </c>
      <c r="D54" s="47" t="s">
        <v>47</v>
      </c>
      <c r="E54" s="48">
        <f>+E47/E50</f>
        <v>407.95</v>
      </c>
      <c r="F54" s="48">
        <f>+E47/F50</f>
        <v>445.0363636363636</v>
      </c>
      <c r="G54" s="48" t="s">
        <v>42</v>
      </c>
      <c r="H54" s="48" t="s">
        <v>42</v>
      </c>
      <c r="I54" s="48" t="s">
        <v>42</v>
      </c>
      <c r="J54" s="48" t="s">
        <v>42</v>
      </c>
      <c r="K54" s="48" t="s">
        <v>42</v>
      </c>
      <c r="L54" s="48" t="s">
        <v>42</v>
      </c>
      <c r="M54" s="48" t="s">
        <v>42</v>
      </c>
      <c r="N54" s="49" t="s">
        <v>42</v>
      </c>
      <c r="O54" s="98" t="s">
        <v>42</v>
      </c>
    </row>
    <row r="55" spans="1:15" x14ac:dyDescent="0.2">
      <c r="B55" s="89">
        <f>+EightHrs</f>
        <v>8</v>
      </c>
      <c r="C55" s="55">
        <f>+IF(B55&gt;8,8/Criteria!$C$61,B55/Criteria!$C$61)</f>
        <v>1</v>
      </c>
      <c r="D55" s="47" t="s">
        <v>45</v>
      </c>
      <c r="E55" s="48">
        <f>+E48/E50</f>
        <v>424.05</v>
      </c>
      <c r="F55" s="48">
        <f>+E48/F50</f>
        <v>462.6</v>
      </c>
      <c r="G55" s="48" t="s">
        <v>42</v>
      </c>
      <c r="H55" s="48" t="s">
        <v>42</v>
      </c>
      <c r="I55" s="48" t="s">
        <v>42</v>
      </c>
      <c r="J55" s="48" t="s">
        <v>42</v>
      </c>
      <c r="K55" s="48" t="s">
        <v>42</v>
      </c>
      <c r="L55" s="48" t="s">
        <v>42</v>
      </c>
      <c r="M55" s="48" t="s">
        <v>42</v>
      </c>
      <c r="N55" s="49" t="s">
        <v>42</v>
      </c>
      <c r="O55" s="98" t="s">
        <v>42</v>
      </c>
    </row>
    <row r="56" spans="1:15" ht="13.5" thickBot="1" x14ac:dyDescent="0.25">
      <c r="B56" s="90">
        <f>+EightHrs</f>
        <v>8</v>
      </c>
      <c r="C56" s="50">
        <f>+IF(B56&gt;8,8/Criteria!$C$61,B56/Criteria!$C$61)</f>
        <v>1</v>
      </c>
      <c r="D56" s="51" t="s">
        <v>49</v>
      </c>
      <c r="E56" s="52">
        <f>+E49/E50</f>
        <v>569.48000000000013</v>
      </c>
      <c r="F56" s="52">
        <f>+E49/F50</f>
        <v>621.25090909090932</v>
      </c>
      <c r="G56" s="52" t="s">
        <v>42</v>
      </c>
      <c r="H56" s="52" t="s">
        <v>42</v>
      </c>
      <c r="I56" s="52" t="s">
        <v>42</v>
      </c>
      <c r="J56" s="52" t="s">
        <v>42</v>
      </c>
      <c r="K56" s="52" t="s">
        <v>42</v>
      </c>
      <c r="L56" s="52" t="s">
        <v>42</v>
      </c>
      <c r="M56" s="52" t="s">
        <v>42</v>
      </c>
      <c r="N56" s="53" t="s">
        <v>42</v>
      </c>
      <c r="O56" s="99" t="s">
        <v>42</v>
      </c>
    </row>
    <row r="57" spans="1:15" x14ac:dyDescent="0.2">
      <c r="A57" s="124"/>
      <c r="B57" s="125"/>
      <c r="C57" s="80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8"/>
    </row>
    <row r="58" spans="1:15" ht="36" customHeight="1" x14ac:dyDescent="0.2">
      <c r="B58" s="314" t="s">
        <v>79</v>
      </c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</row>
    <row r="59" spans="1:15" ht="13.5" thickBot="1" x14ac:dyDescent="0.25">
      <c r="B59" s="79"/>
      <c r="C59" s="80"/>
      <c r="D59" s="8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</row>
    <row r="60" spans="1:15" ht="30.6" customHeight="1" x14ac:dyDescent="0.3">
      <c r="B60" s="261" t="s">
        <v>59</v>
      </c>
      <c r="C60" s="262"/>
      <c r="D60" s="263"/>
      <c r="E60" s="264" t="s">
        <v>6</v>
      </c>
      <c r="F60" s="265"/>
      <c r="G60" s="266" t="s">
        <v>9</v>
      </c>
      <c r="H60" s="266"/>
      <c r="I60" s="266" t="s">
        <v>10</v>
      </c>
      <c r="J60" s="266"/>
      <c r="K60" s="266" t="s">
        <v>0</v>
      </c>
      <c r="L60" s="266"/>
      <c r="M60" s="266" t="s">
        <v>13</v>
      </c>
      <c r="N60" s="267"/>
      <c r="O60" s="78"/>
    </row>
    <row r="61" spans="1:15" x14ac:dyDescent="0.2">
      <c r="B61" s="126" t="s">
        <v>30</v>
      </c>
      <c r="C61" s="268" t="str">
        <f>+Criteria!B2</f>
        <v>EE ONLY</v>
      </c>
      <c r="D61" s="269"/>
      <c r="E61" s="270">
        <f>+Criteria!B16-(Criteria!$B$52*'8hrs CSEA-MGMT'!$C68)</f>
        <v>3221.16</v>
      </c>
      <c r="F61" s="271"/>
      <c r="G61" s="272" t="s">
        <v>42</v>
      </c>
      <c r="H61" s="272"/>
      <c r="I61" s="272" t="s">
        <v>42</v>
      </c>
      <c r="J61" s="272"/>
      <c r="K61" s="272" t="s">
        <v>42</v>
      </c>
      <c r="L61" s="272"/>
      <c r="M61" s="272" t="s">
        <v>42</v>
      </c>
      <c r="N61" s="273"/>
      <c r="O61" s="78"/>
    </row>
    <row r="62" spans="1:15" x14ac:dyDescent="0.2">
      <c r="B62" s="126" t="s">
        <v>30</v>
      </c>
      <c r="C62" s="268" t="str">
        <f>+Criteria!C2</f>
        <v>EE+SPOUSE</v>
      </c>
      <c r="D62" s="269"/>
      <c r="E62" s="270">
        <f>+Criteria!C16-(Criteria!$C$52*'8hrs CSEA-MGMT'!$C68)</f>
        <v>5591.4</v>
      </c>
      <c r="F62" s="271"/>
      <c r="G62" s="272" t="s">
        <v>42</v>
      </c>
      <c r="H62" s="272"/>
      <c r="I62" s="272" t="s">
        <v>42</v>
      </c>
      <c r="J62" s="272"/>
      <c r="K62" s="272" t="s">
        <v>42</v>
      </c>
      <c r="L62" s="272"/>
      <c r="M62" s="272" t="s">
        <v>42</v>
      </c>
      <c r="N62" s="273"/>
      <c r="O62" s="78"/>
    </row>
    <row r="63" spans="1:15" x14ac:dyDescent="0.2">
      <c r="B63" s="126" t="s">
        <v>30</v>
      </c>
      <c r="C63" s="268" t="str">
        <f>+Criteria!E2</f>
        <v xml:space="preserve">EE+CHILDREN </v>
      </c>
      <c r="D63" s="269"/>
      <c r="E63" s="270">
        <f>+Criteria!E16-(Criteria!$E$52*'8hrs CSEA-MGMT'!$C71)</f>
        <v>5700.6</v>
      </c>
      <c r="F63" s="271"/>
      <c r="G63" s="272" t="s">
        <v>42</v>
      </c>
      <c r="H63" s="272"/>
      <c r="I63" s="272" t="s">
        <v>42</v>
      </c>
      <c r="J63" s="272"/>
      <c r="K63" s="272" t="s">
        <v>42</v>
      </c>
      <c r="L63" s="272"/>
      <c r="M63" s="272" t="s">
        <v>42</v>
      </c>
      <c r="N63" s="273"/>
      <c r="O63" s="78"/>
    </row>
    <row r="64" spans="1:15" ht="13.5" thickBot="1" x14ac:dyDescent="0.25">
      <c r="B64" s="126" t="s">
        <v>30</v>
      </c>
      <c r="C64" s="319" t="str">
        <f>+Criteria!F2</f>
        <v>EE + FAMILY</v>
      </c>
      <c r="D64" s="320"/>
      <c r="E64" s="321">
        <f>+Criteria!F16-(Criteria!$F$52*'8hrs CSEA-MGMT'!$C71)</f>
        <v>7805.760000000002</v>
      </c>
      <c r="F64" s="322"/>
      <c r="G64" s="272" t="s">
        <v>42</v>
      </c>
      <c r="H64" s="272"/>
      <c r="I64" s="272" t="s">
        <v>42</v>
      </c>
      <c r="J64" s="272"/>
      <c r="K64" s="272" t="s">
        <v>42</v>
      </c>
      <c r="L64" s="272"/>
      <c r="M64" s="272" t="s">
        <v>42</v>
      </c>
      <c r="N64" s="273"/>
      <c r="O64" s="78"/>
    </row>
    <row r="65" spans="2:15" ht="14.25" thickTop="1" thickBot="1" x14ac:dyDescent="0.25">
      <c r="B65" s="127"/>
      <c r="C65" s="323" t="s">
        <v>41</v>
      </c>
      <c r="D65" s="324"/>
      <c r="E65" s="128">
        <f>+Criteria!$B$40</f>
        <v>12</v>
      </c>
      <c r="F65" s="128">
        <f>+Criteria!$B$41</f>
        <v>11</v>
      </c>
      <c r="G65" s="128">
        <f>+Criteria!$B$40</f>
        <v>12</v>
      </c>
      <c r="H65" s="128">
        <f>+Criteria!$B$41</f>
        <v>11</v>
      </c>
      <c r="I65" s="128">
        <f>+Criteria!$B$40</f>
        <v>12</v>
      </c>
      <c r="J65" s="128">
        <f>+Criteria!$B$41</f>
        <v>11</v>
      </c>
      <c r="K65" s="128">
        <f>+Criteria!$B$40</f>
        <v>12</v>
      </c>
      <c r="L65" s="128">
        <f>+Criteria!$B$41</f>
        <v>11</v>
      </c>
      <c r="M65" s="128">
        <f>+Criteria!$B$40</f>
        <v>12</v>
      </c>
      <c r="N65" s="129">
        <f>+Criteria!$B$41</f>
        <v>11</v>
      </c>
      <c r="O65" s="78"/>
    </row>
    <row r="66" spans="2:15" ht="14.25" thickTop="1" thickBot="1" x14ac:dyDescent="0.25">
      <c r="B66" s="130"/>
      <c r="C66" s="131"/>
      <c r="D66" s="132"/>
      <c r="E66" s="325" t="s">
        <v>29</v>
      </c>
      <c r="F66" s="326"/>
      <c r="G66" s="327" t="s">
        <v>29</v>
      </c>
      <c r="H66" s="328"/>
      <c r="I66" s="327" t="s">
        <v>29</v>
      </c>
      <c r="J66" s="328"/>
      <c r="K66" s="327" t="s">
        <v>29</v>
      </c>
      <c r="L66" s="328"/>
      <c r="M66" s="327" t="s">
        <v>29</v>
      </c>
      <c r="N66" s="329"/>
      <c r="O66" s="78"/>
    </row>
    <row r="67" spans="2:15" x14ac:dyDescent="0.2">
      <c r="B67" s="133" t="s">
        <v>2</v>
      </c>
      <c r="C67" s="134" t="s">
        <v>23</v>
      </c>
      <c r="D67" s="135" t="s">
        <v>27</v>
      </c>
      <c r="E67" s="330" t="s">
        <v>5</v>
      </c>
      <c r="F67" s="331"/>
      <c r="G67" s="332" t="s">
        <v>5</v>
      </c>
      <c r="H67" s="332"/>
      <c r="I67" s="332" t="s">
        <v>5</v>
      </c>
      <c r="J67" s="332"/>
      <c r="K67" s="332" t="s">
        <v>5</v>
      </c>
      <c r="L67" s="332"/>
      <c r="M67" s="332" t="s">
        <v>5</v>
      </c>
      <c r="N67" s="333"/>
      <c r="O67" s="78"/>
    </row>
    <row r="68" spans="2:15" x14ac:dyDescent="0.2">
      <c r="B68" s="136">
        <f>+EightHrs</f>
        <v>8</v>
      </c>
      <c r="C68" s="137">
        <f>+IF(B68&gt;8,8/Criteria!$C$61,B68/Criteria!$C$61)</f>
        <v>1</v>
      </c>
      <c r="D68" s="138" t="s">
        <v>37</v>
      </c>
      <c r="E68" s="139">
        <f>+E61/E65</f>
        <v>268.43</v>
      </c>
      <c r="F68" s="139">
        <f>+E61/F65</f>
        <v>292.83272727272725</v>
      </c>
      <c r="G68" s="139" t="s">
        <v>42</v>
      </c>
      <c r="H68" s="139" t="s">
        <v>42</v>
      </c>
      <c r="I68" s="139" t="s">
        <v>42</v>
      </c>
      <c r="J68" s="139" t="s">
        <v>42</v>
      </c>
      <c r="K68" s="139" t="s">
        <v>42</v>
      </c>
      <c r="L68" s="139" t="s">
        <v>42</v>
      </c>
      <c r="M68" s="139" t="s">
        <v>42</v>
      </c>
      <c r="N68" s="140" t="s">
        <v>42</v>
      </c>
      <c r="O68" s="78"/>
    </row>
    <row r="69" spans="2:15" x14ac:dyDescent="0.2">
      <c r="B69" s="136">
        <f>+EightHrs</f>
        <v>8</v>
      </c>
      <c r="C69" s="137">
        <f>+IF(B69&gt;8,8/Criteria!$C$61,B69/Criteria!$C$61)</f>
        <v>1</v>
      </c>
      <c r="D69" s="138" t="s">
        <v>47</v>
      </c>
      <c r="E69" s="139">
        <f>+E62/E65</f>
        <v>465.95</v>
      </c>
      <c r="F69" s="139">
        <f>+E62/F65</f>
        <v>508.30909090909086</v>
      </c>
      <c r="G69" s="139" t="s">
        <v>42</v>
      </c>
      <c r="H69" s="139" t="s">
        <v>42</v>
      </c>
      <c r="I69" s="139" t="s">
        <v>42</v>
      </c>
      <c r="J69" s="139" t="s">
        <v>42</v>
      </c>
      <c r="K69" s="139" t="s">
        <v>42</v>
      </c>
      <c r="L69" s="139" t="s">
        <v>42</v>
      </c>
      <c r="M69" s="139" t="s">
        <v>42</v>
      </c>
      <c r="N69" s="140" t="s">
        <v>42</v>
      </c>
      <c r="O69" s="78"/>
    </row>
    <row r="70" spans="2:15" x14ac:dyDescent="0.2">
      <c r="B70" s="136">
        <f>+EightHrs</f>
        <v>8</v>
      </c>
      <c r="C70" s="137">
        <f>+IF(B70&gt;8,8/Criteria!$C$61,B70/Criteria!$C$61)</f>
        <v>1</v>
      </c>
      <c r="D70" s="138" t="s">
        <v>45</v>
      </c>
      <c r="E70" s="139">
        <f>+E63/E65</f>
        <v>475.05</v>
      </c>
      <c r="F70" s="139">
        <f>+E63/F65</f>
        <v>518.23636363636365</v>
      </c>
      <c r="G70" s="139" t="s">
        <v>42</v>
      </c>
      <c r="H70" s="139" t="s">
        <v>42</v>
      </c>
      <c r="I70" s="139" t="s">
        <v>42</v>
      </c>
      <c r="J70" s="139" t="s">
        <v>42</v>
      </c>
      <c r="K70" s="139" t="s">
        <v>42</v>
      </c>
      <c r="L70" s="139" t="s">
        <v>42</v>
      </c>
      <c r="M70" s="139" t="s">
        <v>42</v>
      </c>
      <c r="N70" s="140" t="s">
        <v>42</v>
      </c>
      <c r="O70" s="78"/>
    </row>
    <row r="71" spans="2:15" ht="13.5" thickBot="1" x14ac:dyDescent="0.25">
      <c r="B71" s="141">
        <f>+EightHrs</f>
        <v>8</v>
      </c>
      <c r="C71" s="142">
        <f>+IF(B71&gt;8,8/Criteria!$C$61,B71/Criteria!$C$61)</f>
        <v>1</v>
      </c>
      <c r="D71" s="143" t="s">
        <v>49</v>
      </c>
      <c r="E71" s="144">
        <f>+E64/E65</f>
        <v>650.48000000000013</v>
      </c>
      <c r="F71" s="144">
        <f>+E64/F65</f>
        <v>709.61454545454569</v>
      </c>
      <c r="G71" s="144" t="s">
        <v>42</v>
      </c>
      <c r="H71" s="144" t="s">
        <v>42</v>
      </c>
      <c r="I71" s="144" t="s">
        <v>42</v>
      </c>
      <c r="J71" s="144" t="s">
        <v>42</v>
      </c>
      <c r="K71" s="144" t="s">
        <v>42</v>
      </c>
      <c r="L71" s="144" t="s">
        <v>42</v>
      </c>
      <c r="M71" s="144" t="s">
        <v>42</v>
      </c>
      <c r="N71" s="145" t="s">
        <v>42</v>
      </c>
      <c r="O71" s="78"/>
    </row>
    <row r="72" spans="2:15" ht="13.5" thickBot="1" x14ac:dyDescent="0.25">
      <c r="B72" s="79"/>
      <c r="C72" s="80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</row>
    <row r="73" spans="2:15" ht="35.450000000000003" customHeight="1" x14ac:dyDescent="0.3">
      <c r="B73" s="334" t="s">
        <v>60</v>
      </c>
      <c r="C73" s="335"/>
      <c r="D73" s="336"/>
      <c r="E73" s="337" t="s">
        <v>6</v>
      </c>
      <c r="F73" s="338"/>
      <c r="G73" s="339" t="s">
        <v>9</v>
      </c>
      <c r="H73" s="339"/>
      <c r="I73" s="339" t="s">
        <v>10</v>
      </c>
      <c r="J73" s="339"/>
      <c r="K73" s="339" t="s">
        <v>0</v>
      </c>
      <c r="L73" s="339"/>
      <c r="M73" s="339" t="s">
        <v>13</v>
      </c>
      <c r="N73" s="340"/>
      <c r="O73" s="78"/>
    </row>
    <row r="74" spans="2:15" x14ac:dyDescent="0.2">
      <c r="B74" s="147" t="s">
        <v>30</v>
      </c>
      <c r="C74" s="343" t="str">
        <f>+Criteria!B2</f>
        <v>EE ONLY</v>
      </c>
      <c r="D74" s="344"/>
      <c r="E74" s="345">
        <f>+Criteria!B17-(Criteria!$B$52*'8hrs CSEA-MGMT'!$C81)</f>
        <v>2393.16</v>
      </c>
      <c r="F74" s="346"/>
      <c r="G74" s="341" t="s">
        <v>42</v>
      </c>
      <c r="H74" s="341"/>
      <c r="I74" s="341" t="s">
        <v>42</v>
      </c>
      <c r="J74" s="341"/>
      <c r="K74" s="341" t="s">
        <v>42</v>
      </c>
      <c r="L74" s="341"/>
      <c r="M74" s="341" t="s">
        <v>42</v>
      </c>
      <c r="N74" s="342"/>
      <c r="O74" s="78"/>
    </row>
    <row r="75" spans="2:15" x14ac:dyDescent="0.2">
      <c r="B75" s="147" t="s">
        <v>30</v>
      </c>
      <c r="C75" s="343" t="str">
        <f>+Criteria!C2</f>
        <v>EE+SPOUSE</v>
      </c>
      <c r="D75" s="344"/>
      <c r="E75" s="345">
        <f>+Criteria!C17-(Criteria!$C$52*'8hrs CSEA-MGMT'!$C81)</f>
        <v>3935.3999999999996</v>
      </c>
      <c r="F75" s="346"/>
      <c r="G75" s="341" t="s">
        <v>42</v>
      </c>
      <c r="H75" s="341"/>
      <c r="I75" s="341" t="s">
        <v>42</v>
      </c>
      <c r="J75" s="341"/>
      <c r="K75" s="341" t="s">
        <v>42</v>
      </c>
      <c r="L75" s="341"/>
      <c r="M75" s="341" t="s">
        <v>42</v>
      </c>
      <c r="N75" s="342"/>
      <c r="O75" s="78"/>
    </row>
    <row r="76" spans="2:15" x14ac:dyDescent="0.2">
      <c r="B76" s="147" t="s">
        <v>30</v>
      </c>
      <c r="C76" s="343" t="str">
        <f>+Criteria!E2</f>
        <v xml:space="preserve">EE+CHILDREN </v>
      </c>
      <c r="D76" s="344"/>
      <c r="E76" s="345">
        <f>+Criteria!E17-(Criteria!$E$52*'8hrs CSEA-MGMT'!$C84)</f>
        <v>4212.6000000000004</v>
      </c>
      <c r="F76" s="346"/>
      <c r="G76" s="341" t="s">
        <v>42</v>
      </c>
      <c r="H76" s="341"/>
      <c r="I76" s="341" t="s">
        <v>42</v>
      </c>
      <c r="J76" s="341"/>
      <c r="K76" s="341" t="s">
        <v>42</v>
      </c>
      <c r="L76" s="341"/>
      <c r="M76" s="341" t="s">
        <v>42</v>
      </c>
      <c r="N76" s="342"/>
      <c r="O76" s="78"/>
    </row>
    <row r="77" spans="2:15" ht="13.5" thickBot="1" x14ac:dyDescent="0.25">
      <c r="B77" s="147" t="s">
        <v>30</v>
      </c>
      <c r="C77" s="367" t="str">
        <f>+Criteria!F2</f>
        <v>EE + FAMILY</v>
      </c>
      <c r="D77" s="368"/>
      <c r="E77" s="369">
        <f>+Criteria!F17-(Criteria!$F$52*'8hrs CSEA-MGMT'!$C84)</f>
        <v>5489.760000000002</v>
      </c>
      <c r="F77" s="370"/>
      <c r="G77" s="341" t="s">
        <v>42</v>
      </c>
      <c r="H77" s="341"/>
      <c r="I77" s="341" t="s">
        <v>42</v>
      </c>
      <c r="J77" s="341"/>
      <c r="K77" s="341" t="s">
        <v>42</v>
      </c>
      <c r="L77" s="341"/>
      <c r="M77" s="341" t="s">
        <v>42</v>
      </c>
      <c r="N77" s="342"/>
      <c r="O77" s="78"/>
    </row>
    <row r="78" spans="2:15" ht="14.25" thickTop="1" thickBot="1" x14ac:dyDescent="0.25">
      <c r="B78" s="148"/>
      <c r="C78" s="365" t="s">
        <v>41</v>
      </c>
      <c r="D78" s="366"/>
      <c r="E78" s="149">
        <f>+Criteria!$B$40</f>
        <v>12</v>
      </c>
      <c r="F78" s="149">
        <f>+Criteria!$B$41</f>
        <v>11</v>
      </c>
      <c r="G78" s="149">
        <f>+Criteria!$B$40</f>
        <v>12</v>
      </c>
      <c r="H78" s="149">
        <f>+Criteria!$B$41</f>
        <v>11</v>
      </c>
      <c r="I78" s="149">
        <f>+Criteria!$B$40</f>
        <v>12</v>
      </c>
      <c r="J78" s="149">
        <f>+Criteria!$B$41</f>
        <v>11</v>
      </c>
      <c r="K78" s="149">
        <f>+Criteria!$B$40</f>
        <v>12</v>
      </c>
      <c r="L78" s="149">
        <f>+Criteria!$B$41</f>
        <v>11</v>
      </c>
      <c r="M78" s="149">
        <f>+Criteria!$B$40</f>
        <v>12</v>
      </c>
      <c r="N78" s="151">
        <f>+Criteria!$B$41</f>
        <v>11</v>
      </c>
      <c r="O78" s="78"/>
    </row>
    <row r="79" spans="2:15" ht="14.25" thickTop="1" thickBot="1" x14ac:dyDescent="0.25">
      <c r="B79" s="152"/>
      <c r="C79" s="153"/>
      <c r="D79" s="154"/>
      <c r="E79" s="347" t="s">
        <v>29</v>
      </c>
      <c r="F79" s="348"/>
      <c r="G79" s="349" t="s">
        <v>29</v>
      </c>
      <c r="H79" s="350"/>
      <c r="I79" s="349" t="s">
        <v>29</v>
      </c>
      <c r="J79" s="350"/>
      <c r="K79" s="349" t="s">
        <v>29</v>
      </c>
      <c r="L79" s="350"/>
      <c r="M79" s="349" t="s">
        <v>29</v>
      </c>
      <c r="N79" s="351"/>
      <c r="O79" s="78"/>
    </row>
    <row r="80" spans="2:15" x14ac:dyDescent="0.2">
      <c r="B80" s="155" t="s">
        <v>2</v>
      </c>
      <c r="C80" s="156" t="s">
        <v>23</v>
      </c>
      <c r="D80" s="157" t="s">
        <v>27</v>
      </c>
      <c r="E80" s="352" t="s">
        <v>5</v>
      </c>
      <c r="F80" s="353"/>
      <c r="G80" s="354" t="s">
        <v>5</v>
      </c>
      <c r="H80" s="354"/>
      <c r="I80" s="354" t="s">
        <v>5</v>
      </c>
      <c r="J80" s="354"/>
      <c r="K80" s="354" t="s">
        <v>5</v>
      </c>
      <c r="L80" s="354"/>
      <c r="M80" s="354" t="s">
        <v>5</v>
      </c>
      <c r="N80" s="355"/>
      <c r="O80" s="78"/>
    </row>
    <row r="81" spans="2:15" x14ac:dyDescent="0.2">
      <c r="B81" s="158">
        <f>+EightHrs</f>
        <v>8</v>
      </c>
      <c r="C81" s="159">
        <f>+IF(B81&gt;8,8/Criteria!$C$61,B81/Criteria!$C$61)</f>
        <v>1</v>
      </c>
      <c r="D81" s="160" t="s">
        <v>37</v>
      </c>
      <c r="E81" s="161">
        <f>+E74/E78</f>
        <v>199.42999999999998</v>
      </c>
      <c r="F81" s="161">
        <f>+E74/F78</f>
        <v>217.55999999999997</v>
      </c>
      <c r="G81" s="161" t="s">
        <v>42</v>
      </c>
      <c r="H81" s="161" t="s">
        <v>42</v>
      </c>
      <c r="I81" s="161" t="s">
        <v>42</v>
      </c>
      <c r="J81" s="161" t="s">
        <v>42</v>
      </c>
      <c r="K81" s="161" t="s">
        <v>42</v>
      </c>
      <c r="L81" s="161" t="s">
        <v>42</v>
      </c>
      <c r="M81" s="161" t="s">
        <v>42</v>
      </c>
      <c r="N81" s="162" t="s">
        <v>42</v>
      </c>
      <c r="O81" s="78"/>
    </row>
    <row r="82" spans="2:15" x14ac:dyDescent="0.2">
      <c r="B82" s="158">
        <f>+EightHrs</f>
        <v>8</v>
      </c>
      <c r="C82" s="159">
        <f>+IF(B82&gt;8,8/Criteria!$C$61,B82/Criteria!$C$61)</f>
        <v>1</v>
      </c>
      <c r="D82" s="160" t="s">
        <v>47</v>
      </c>
      <c r="E82" s="161">
        <f>+E75/E78</f>
        <v>327.95</v>
      </c>
      <c r="F82" s="161">
        <f>+E75/F78</f>
        <v>357.76363636363635</v>
      </c>
      <c r="G82" s="161" t="s">
        <v>42</v>
      </c>
      <c r="H82" s="161" t="s">
        <v>42</v>
      </c>
      <c r="I82" s="161" t="s">
        <v>42</v>
      </c>
      <c r="J82" s="161" t="s">
        <v>42</v>
      </c>
      <c r="K82" s="161" t="s">
        <v>42</v>
      </c>
      <c r="L82" s="161" t="s">
        <v>42</v>
      </c>
      <c r="M82" s="161" t="s">
        <v>42</v>
      </c>
      <c r="N82" s="162" t="s">
        <v>42</v>
      </c>
      <c r="O82" s="78"/>
    </row>
    <row r="83" spans="2:15" x14ac:dyDescent="0.2">
      <c r="B83" s="158">
        <f>+EightHrs</f>
        <v>8</v>
      </c>
      <c r="C83" s="159">
        <f>+IF(B83&gt;8,8/Criteria!$C$61,B83/Criteria!$C$61)</f>
        <v>1</v>
      </c>
      <c r="D83" s="160" t="s">
        <v>45</v>
      </c>
      <c r="E83" s="161">
        <f>+E76/E78</f>
        <v>351.05</v>
      </c>
      <c r="F83" s="161">
        <f>+E76/F78</f>
        <v>382.9636363636364</v>
      </c>
      <c r="G83" s="161" t="s">
        <v>42</v>
      </c>
      <c r="H83" s="161" t="s">
        <v>42</v>
      </c>
      <c r="I83" s="161" t="s">
        <v>42</v>
      </c>
      <c r="J83" s="161" t="s">
        <v>42</v>
      </c>
      <c r="K83" s="161" t="s">
        <v>42</v>
      </c>
      <c r="L83" s="161" t="s">
        <v>42</v>
      </c>
      <c r="M83" s="161" t="s">
        <v>42</v>
      </c>
      <c r="N83" s="162" t="s">
        <v>42</v>
      </c>
      <c r="O83" s="78"/>
    </row>
    <row r="84" spans="2:15" ht="13.5" thickBot="1" x14ac:dyDescent="0.25">
      <c r="B84" s="163">
        <f>+EightHrs</f>
        <v>8</v>
      </c>
      <c r="C84" s="164">
        <f>+IF(B84&gt;8,8/Criteria!$C$61,B84/Criteria!$C$61)</f>
        <v>1</v>
      </c>
      <c r="D84" s="165" t="s">
        <v>49</v>
      </c>
      <c r="E84" s="166">
        <f>+E77/E78</f>
        <v>457.48000000000019</v>
      </c>
      <c r="F84" s="166">
        <f>+E77/F78</f>
        <v>499.06909090909107</v>
      </c>
      <c r="G84" s="166" t="s">
        <v>42</v>
      </c>
      <c r="H84" s="166" t="s">
        <v>42</v>
      </c>
      <c r="I84" s="166" t="s">
        <v>42</v>
      </c>
      <c r="J84" s="166" t="s">
        <v>42</v>
      </c>
      <c r="K84" s="166" t="s">
        <v>42</v>
      </c>
      <c r="L84" s="166" t="s">
        <v>42</v>
      </c>
      <c r="M84" s="166" t="s">
        <v>42</v>
      </c>
      <c r="N84" s="167" t="s">
        <v>42</v>
      </c>
      <c r="O84" s="78"/>
    </row>
    <row r="85" spans="2:15" s="124" customFormat="1" x14ac:dyDescent="0.2">
      <c r="B85" s="125"/>
      <c r="C85" s="80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 ht="36" customHeight="1" x14ac:dyDescent="0.2">
      <c r="B86" s="314" t="s">
        <v>79</v>
      </c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</row>
    <row r="87" spans="2:15" x14ac:dyDescent="0.2">
      <c r="B87" s="79"/>
      <c r="C87" s="80"/>
      <c r="D87" s="81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8"/>
    </row>
    <row r="88" spans="2:15" ht="13.5" thickBot="1" x14ac:dyDescent="0.25">
      <c r="B88" s="79"/>
      <c r="C88" s="80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</row>
    <row r="89" spans="2:15" ht="35.450000000000003" customHeight="1" x14ac:dyDescent="0.3">
      <c r="B89" s="377" t="s">
        <v>87</v>
      </c>
      <c r="C89" s="378"/>
      <c r="D89" s="379"/>
      <c r="E89" s="380" t="s">
        <v>6</v>
      </c>
      <c r="F89" s="381"/>
      <c r="G89" s="382" t="s">
        <v>9</v>
      </c>
      <c r="H89" s="382"/>
      <c r="I89" s="382" t="s">
        <v>10</v>
      </c>
      <c r="J89" s="382"/>
      <c r="K89" s="382" t="s">
        <v>0</v>
      </c>
      <c r="L89" s="382"/>
      <c r="M89" s="382" t="s">
        <v>13</v>
      </c>
      <c r="N89" s="383"/>
      <c r="O89" s="78"/>
    </row>
    <row r="90" spans="2:15" x14ac:dyDescent="0.2">
      <c r="B90" s="174" t="s">
        <v>30</v>
      </c>
      <c r="C90" s="373" t="str">
        <f>+Criteria!B2</f>
        <v>EE ONLY</v>
      </c>
      <c r="D90" s="374"/>
      <c r="E90" s="375">
        <f>+Criteria!B18-(Criteria!$B$52*'8hrs CSEA-MGMT'!$C97)</f>
        <v>2141.16</v>
      </c>
      <c r="F90" s="376"/>
      <c r="G90" s="371" t="s">
        <v>42</v>
      </c>
      <c r="H90" s="371"/>
      <c r="I90" s="371" t="s">
        <v>42</v>
      </c>
      <c r="J90" s="371"/>
      <c r="K90" s="371" t="s">
        <v>42</v>
      </c>
      <c r="L90" s="371"/>
      <c r="M90" s="371" t="s">
        <v>42</v>
      </c>
      <c r="N90" s="372"/>
      <c r="O90" s="78"/>
    </row>
    <row r="91" spans="2:15" x14ac:dyDescent="0.2">
      <c r="B91" s="174" t="s">
        <v>30</v>
      </c>
      <c r="C91" s="373" t="str">
        <f>+Criteria!C2</f>
        <v>EE+SPOUSE</v>
      </c>
      <c r="D91" s="374"/>
      <c r="E91" s="375">
        <f>+Criteria!C18-(Criteria!$C$52*'8hrs CSEA-MGMT'!$C97)</f>
        <v>3431.3999999999996</v>
      </c>
      <c r="F91" s="376"/>
      <c r="G91" s="371" t="s">
        <v>42</v>
      </c>
      <c r="H91" s="371"/>
      <c r="I91" s="371" t="s">
        <v>42</v>
      </c>
      <c r="J91" s="371"/>
      <c r="K91" s="371" t="s">
        <v>42</v>
      </c>
      <c r="L91" s="371"/>
      <c r="M91" s="371" t="s">
        <v>42</v>
      </c>
      <c r="N91" s="372"/>
      <c r="O91" s="78"/>
    </row>
    <row r="92" spans="2:15" x14ac:dyDescent="0.2">
      <c r="B92" s="174" t="s">
        <v>30</v>
      </c>
      <c r="C92" s="373" t="str">
        <f>+Criteria!E2</f>
        <v xml:space="preserve">EE+CHILDREN </v>
      </c>
      <c r="D92" s="374"/>
      <c r="E92" s="375">
        <f>+Criteria!E18-(Criteria!$E$52*'8hrs CSEA-MGMT'!$C100)</f>
        <v>3768.6000000000004</v>
      </c>
      <c r="F92" s="376"/>
      <c r="G92" s="371" t="s">
        <v>42</v>
      </c>
      <c r="H92" s="371"/>
      <c r="I92" s="371" t="s">
        <v>42</v>
      </c>
      <c r="J92" s="371"/>
      <c r="K92" s="371" t="s">
        <v>42</v>
      </c>
      <c r="L92" s="371"/>
      <c r="M92" s="371" t="s">
        <v>42</v>
      </c>
      <c r="N92" s="372"/>
      <c r="O92" s="78"/>
    </row>
    <row r="93" spans="2:15" ht="13.5" thickBot="1" x14ac:dyDescent="0.25">
      <c r="B93" s="174" t="s">
        <v>30</v>
      </c>
      <c r="C93" s="388" t="str">
        <f>+Criteria!F2</f>
        <v>EE + FAMILY</v>
      </c>
      <c r="D93" s="389"/>
      <c r="E93" s="390">
        <f>+Criteria!F18-(Criteria!$F$52*'8hrs CSEA-MGMT'!$C100)</f>
        <v>4781.760000000002</v>
      </c>
      <c r="F93" s="391"/>
      <c r="G93" s="371" t="s">
        <v>42</v>
      </c>
      <c r="H93" s="371"/>
      <c r="I93" s="371" t="s">
        <v>42</v>
      </c>
      <c r="J93" s="371"/>
      <c r="K93" s="371" t="s">
        <v>42</v>
      </c>
      <c r="L93" s="371"/>
      <c r="M93" s="371" t="s">
        <v>42</v>
      </c>
      <c r="N93" s="372"/>
      <c r="O93" s="78"/>
    </row>
    <row r="94" spans="2:15" ht="14.25" thickTop="1" thickBot="1" x14ac:dyDescent="0.25">
      <c r="B94" s="175"/>
      <c r="C94" s="392" t="s">
        <v>41</v>
      </c>
      <c r="D94" s="393"/>
      <c r="E94" s="176">
        <f>+Criteria!$B$40</f>
        <v>12</v>
      </c>
      <c r="F94" s="176">
        <f>+Criteria!$B$41</f>
        <v>11</v>
      </c>
      <c r="G94" s="176">
        <f>+Criteria!$B$40</f>
        <v>12</v>
      </c>
      <c r="H94" s="176">
        <f>+Criteria!$B$41</f>
        <v>11</v>
      </c>
      <c r="I94" s="176">
        <f>+Criteria!$B$40</f>
        <v>12</v>
      </c>
      <c r="J94" s="176">
        <f>+Criteria!$B$41</f>
        <v>11</v>
      </c>
      <c r="K94" s="176">
        <f>+Criteria!$B$40</f>
        <v>12</v>
      </c>
      <c r="L94" s="176">
        <f>+Criteria!$B$41</f>
        <v>11</v>
      </c>
      <c r="M94" s="176">
        <f>+Criteria!$B$40</f>
        <v>12</v>
      </c>
      <c r="N94" s="177">
        <f>+Criteria!$B$41</f>
        <v>11</v>
      </c>
      <c r="O94" s="78"/>
    </row>
    <row r="95" spans="2:15" ht="14.25" thickTop="1" thickBot="1" x14ac:dyDescent="0.25">
      <c r="B95" s="178"/>
      <c r="C95" s="179"/>
      <c r="D95" s="180"/>
      <c r="E95" s="394" t="s">
        <v>29</v>
      </c>
      <c r="F95" s="395"/>
      <c r="G95" s="396" t="s">
        <v>29</v>
      </c>
      <c r="H95" s="397"/>
      <c r="I95" s="396" t="s">
        <v>29</v>
      </c>
      <c r="J95" s="397"/>
      <c r="K95" s="396" t="s">
        <v>29</v>
      </c>
      <c r="L95" s="397"/>
      <c r="M95" s="396" t="s">
        <v>29</v>
      </c>
      <c r="N95" s="398"/>
      <c r="O95" s="78"/>
    </row>
    <row r="96" spans="2:15" x14ac:dyDescent="0.2">
      <c r="B96" s="181" t="s">
        <v>2</v>
      </c>
      <c r="C96" s="182" t="s">
        <v>23</v>
      </c>
      <c r="D96" s="183" t="s">
        <v>27</v>
      </c>
      <c r="E96" s="384" t="s">
        <v>5</v>
      </c>
      <c r="F96" s="385"/>
      <c r="G96" s="386" t="s">
        <v>5</v>
      </c>
      <c r="H96" s="386"/>
      <c r="I96" s="386" t="s">
        <v>5</v>
      </c>
      <c r="J96" s="386"/>
      <c r="K96" s="386" t="s">
        <v>5</v>
      </c>
      <c r="L96" s="386"/>
      <c r="M96" s="386" t="s">
        <v>5</v>
      </c>
      <c r="N96" s="387"/>
      <c r="O96" s="78"/>
    </row>
    <row r="97" spans="2:15" x14ac:dyDescent="0.2">
      <c r="B97" s="184">
        <f>+EightHrs</f>
        <v>8</v>
      </c>
      <c r="C97" s="185">
        <f>+IF(B97&gt;8,8/Criteria!$C$61,B97/Criteria!$C$61)</f>
        <v>1</v>
      </c>
      <c r="D97" s="186" t="s">
        <v>37</v>
      </c>
      <c r="E97" s="187">
        <f>+E90/E94</f>
        <v>178.42999999999998</v>
      </c>
      <c r="F97" s="187">
        <f>+E90/F94</f>
        <v>194.65090909090907</v>
      </c>
      <c r="G97" s="187" t="s">
        <v>42</v>
      </c>
      <c r="H97" s="187" t="s">
        <v>42</v>
      </c>
      <c r="I97" s="187" t="s">
        <v>42</v>
      </c>
      <c r="J97" s="187" t="s">
        <v>42</v>
      </c>
      <c r="K97" s="187" t="s">
        <v>42</v>
      </c>
      <c r="L97" s="187" t="s">
        <v>42</v>
      </c>
      <c r="M97" s="187" t="s">
        <v>42</v>
      </c>
      <c r="N97" s="188" t="s">
        <v>42</v>
      </c>
      <c r="O97" s="78"/>
    </row>
    <row r="98" spans="2:15" x14ac:dyDescent="0.2">
      <c r="B98" s="184">
        <f>+EightHrs</f>
        <v>8</v>
      </c>
      <c r="C98" s="185">
        <f>+IF(B98&gt;8,8/Criteria!$C$61,B98/Criteria!$C$61)</f>
        <v>1</v>
      </c>
      <c r="D98" s="186" t="s">
        <v>47</v>
      </c>
      <c r="E98" s="187">
        <f>+E91/E94</f>
        <v>285.95</v>
      </c>
      <c r="F98" s="187">
        <f>+E91/F94</f>
        <v>311.94545454545454</v>
      </c>
      <c r="G98" s="187" t="s">
        <v>42</v>
      </c>
      <c r="H98" s="187" t="s">
        <v>42</v>
      </c>
      <c r="I98" s="187" t="s">
        <v>42</v>
      </c>
      <c r="J98" s="187" t="s">
        <v>42</v>
      </c>
      <c r="K98" s="187" t="s">
        <v>42</v>
      </c>
      <c r="L98" s="187" t="s">
        <v>42</v>
      </c>
      <c r="M98" s="187" t="s">
        <v>42</v>
      </c>
      <c r="N98" s="188" t="s">
        <v>42</v>
      </c>
      <c r="O98" s="78"/>
    </row>
    <row r="99" spans="2:15" x14ac:dyDescent="0.2">
      <c r="B99" s="184">
        <f>+EightHrs</f>
        <v>8</v>
      </c>
      <c r="C99" s="185">
        <f>+IF(B99&gt;8,8/Criteria!$C$61,B99/Criteria!$C$61)</f>
        <v>1</v>
      </c>
      <c r="D99" s="186" t="s">
        <v>45</v>
      </c>
      <c r="E99" s="187">
        <f>+E92/E94</f>
        <v>314.05</v>
      </c>
      <c r="F99" s="187">
        <f>+E92/F94</f>
        <v>342.6</v>
      </c>
      <c r="G99" s="187" t="s">
        <v>42</v>
      </c>
      <c r="H99" s="187" t="s">
        <v>42</v>
      </c>
      <c r="I99" s="187" t="s">
        <v>42</v>
      </c>
      <c r="J99" s="187" t="s">
        <v>42</v>
      </c>
      <c r="K99" s="187" t="s">
        <v>42</v>
      </c>
      <c r="L99" s="187" t="s">
        <v>42</v>
      </c>
      <c r="M99" s="187" t="s">
        <v>42</v>
      </c>
      <c r="N99" s="188" t="s">
        <v>42</v>
      </c>
      <c r="O99" s="78"/>
    </row>
    <row r="100" spans="2:15" ht="13.5" thickBot="1" x14ac:dyDescent="0.25">
      <c r="B100" s="189">
        <f>+EightHrs</f>
        <v>8</v>
      </c>
      <c r="C100" s="190">
        <f>+IF(B100&gt;8,8/Criteria!$C$61,B100/Criteria!$C$61)</f>
        <v>1</v>
      </c>
      <c r="D100" s="191" t="s">
        <v>49</v>
      </c>
      <c r="E100" s="192">
        <f>+E93/E94</f>
        <v>398.48000000000019</v>
      </c>
      <c r="F100" s="192">
        <f>+E93/F94</f>
        <v>434.70545454545476</v>
      </c>
      <c r="G100" s="192" t="s">
        <v>42</v>
      </c>
      <c r="H100" s="192" t="s">
        <v>42</v>
      </c>
      <c r="I100" s="192" t="s">
        <v>42</v>
      </c>
      <c r="J100" s="192" t="s">
        <v>42</v>
      </c>
      <c r="K100" s="192" t="s">
        <v>42</v>
      </c>
      <c r="L100" s="192" t="s">
        <v>42</v>
      </c>
      <c r="M100" s="192" t="s">
        <v>42</v>
      </c>
      <c r="N100" s="193" t="s">
        <v>42</v>
      </c>
      <c r="O100" s="78"/>
    </row>
    <row r="102" spans="2:15" ht="38.25" customHeight="1" x14ac:dyDescent="0.2">
      <c r="B102" s="314" t="s">
        <v>79</v>
      </c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</row>
  </sheetData>
  <sheetProtection algorithmName="SHA-512" hashValue="IK11DpU9p4zvIwg3udcRDPaX4wA50XCKTaAbXQvVJqq2/LWgbKTwu003s4KzlizG2/1x28GOVJ/Exz9uZDhFww==" saltValue="IeoLHXnBUrTuDdxKrpTWvQ==" spinCount="100000" sheet="1" objects="1" scenarios="1"/>
  <mergeCells count="292">
    <mergeCell ref="E96:F96"/>
    <mergeCell ref="G96:H96"/>
    <mergeCell ref="I96:J96"/>
    <mergeCell ref="K96:L96"/>
    <mergeCell ref="M96:N96"/>
    <mergeCell ref="B86:N86"/>
    <mergeCell ref="B102:N102"/>
    <mergeCell ref="C93:D93"/>
    <mergeCell ref="E93:F93"/>
    <mergeCell ref="G93:H93"/>
    <mergeCell ref="I93:J93"/>
    <mergeCell ref="K93:L93"/>
    <mergeCell ref="M93:N93"/>
    <mergeCell ref="C94:D94"/>
    <mergeCell ref="E95:F95"/>
    <mergeCell ref="G95:H95"/>
    <mergeCell ref="I95:J95"/>
    <mergeCell ref="K95:L95"/>
    <mergeCell ref="M95:N95"/>
    <mergeCell ref="C91:D91"/>
    <mergeCell ref="E91:F91"/>
    <mergeCell ref="G91:H91"/>
    <mergeCell ref="I91:J91"/>
    <mergeCell ref="K91:L91"/>
    <mergeCell ref="M91:N91"/>
    <mergeCell ref="C92:D92"/>
    <mergeCell ref="E92:F92"/>
    <mergeCell ref="G92:H92"/>
    <mergeCell ref="I92:J92"/>
    <mergeCell ref="K92:L92"/>
    <mergeCell ref="M92:N92"/>
    <mergeCell ref="B89:D89"/>
    <mergeCell ref="E89:F89"/>
    <mergeCell ref="G89:H89"/>
    <mergeCell ref="I89:J89"/>
    <mergeCell ref="K89:L89"/>
    <mergeCell ref="M89:N89"/>
    <mergeCell ref="C90:D90"/>
    <mergeCell ref="E90:F90"/>
    <mergeCell ref="G90:H90"/>
    <mergeCell ref="I90:J90"/>
    <mergeCell ref="K90:L90"/>
    <mergeCell ref="M90:N90"/>
    <mergeCell ref="E39:F39"/>
    <mergeCell ref="E11:F11"/>
    <mergeCell ref="E10:F10"/>
    <mergeCell ref="E8:F8"/>
    <mergeCell ref="E6:F6"/>
    <mergeCell ref="E5:F5"/>
    <mergeCell ref="E4:F4"/>
    <mergeCell ref="B58:N58"/>
    <mergeCell ref="C78:D78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4:D74"/>
    <mergeCell ref="E74:F74"/>
    <mergeCell ref="G74:H74"/>
    <mergeCell ref="E79:F79"/>
    <mergeCell ref="G79:H79"/>
    <mergeCell ref="I79:J79"/>
    <mergeCell ref="K79:L79"/>
    <mergeCell ref="M79:N79"/>
    <mergeCell ref="E80:F80"/>
    <mergeCell ref="G80:H80"/>
    <mergeCell ref="I80:J80"/>
    <mergeCell ref="K80:L80"/>
    <mergeCell ref="M80:N80"/>
    <mergeCell ref="I74:J74"/>
    <mergeCell ref="K74:L74"/>
    <mergeCell ref="M74:N74"/>
    <mergeCell ref="C75:D75"/>
    <mergeCell ref="E75:F75"/>
    <mergeCell ref="G75:H75"/>
    <mergeCell ref="I75:J75"/>
    <mergeCell ref="K75:L75"/>
    <mergeCell ref="M75:N75"/>
    <mergeCell ref="E67:F67"/>
    <mergeCell ref="G67:H67"/>
    <mergeCell ref="I67:J67"/>
    <mergeCell ref="K67:L67"/>
    <mergeCell ref="M67:N67"/>
    <mergeCell ref="B73:D73"/>
    <mergeCell ref="E73:F73"/>
    <mergeCell ref="G73:H73"/>
    <mergeCell ref="I73:J73"/>
    <mergeCell ref="K73:L73"/>
    <mergeCell ref="M73:N73"/>
    <mergeCell ref="C64:D64"/>
    <mergeCell ref="E64:F64"/>
    <mergeCell ref="G64:H64"/>
    <mergeCell ref="I64:J64"/>
    <mergeCell ref="K64:L64"/>
    <mergeCell ref="M64:N64"/>
    <mergeCell ref="C65:D65"/>
    <mergeCell ref="E66:F66"/>
    <mergeCell ref="G66:H66"/>
    <mergeCell ref="I66:J66"/>
    <mergeCell ref="K66:L66"/>
    <mergeCell ref="M66:N66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2:D62"/>
    <mergeCell ref="C48:D48"/>
    <mergeCell ref="E48:F48"/>
    <mergeCell ref="G48:H48"/>
    <mergeCell ref="I48:J48"/>
    <mergeCell ref="K48:L48"/>
    <mergeCell ref="M48:N48"/>
    <mergeCell ref="M47:N47"/>
    <mergeCell ref="B30:N30"/>
    <mergeCell ref="C7:D7"/>
    <mergeCell ref="E7:F7"/>
    <mergeCell ref="G7:H7"/>
    <mergeCell ref="I7:J7"/>
    <mergeCell ref="K7:L7"/>
    <mergeCell ref="M7:N7"/>
    <mergeCell ref="C20:D20"/>
    <mergeCell ref="E20:F20"/>
    <mergeCell ref="G20:H20"/>
    <mergeCell ref="I20:J20"/>
    <mergeCell ref="K20:L20"/>
    <mergeCell ref="M20:N20"/>
    <mergeCell ref="C35:D35"/>
    <mergeCell ref="E35:F35"/>
    <mergeCell ref="G35:H35"/>
    <mergeCell ref="I35:J35"/>
    <mergeCell ref="G38:H38"/>
    <mergeCell ref="I38:J38"/>
    <mergeCell ref="K38:L38"/>
    <mergeCell ref="M38:N38"/>
    <mergeCell ref="G39:H39"/>
    <mergeCell ref="I39:J39"/>
    <mergeCell ref="K39:L39"/>
    <mergeCell ref="M39:N39"/>
    <mergeCell ref="M23:N23"/>
    <mergeCell ref="C22:D22"/>
    <mergeCell ref="C36:D36"/>
    <mergeCell ref="E36:F36"/>
    <mergeCell ref="G36:H36"/>
    <mergeCell ref="I36:J36"/>
    <mergeCell ref="K36:L36"/>
    <mergeCell ref="M36:N36"/>
    <mergeCell ref="K35:L35"/>
    <mergeCell ref="M35:N35"/>
    <mergeCell ref="M49:N49"/>
    <mergeCell ref="C50:D50"/>
    <mergeCell ref="C49:D49"/>
    <mergeCell ref="E49:F49"/>
    <mergeCell ref="G49:H49"/>
    <mergeCell ref="I49:J49"/>
    <mergeCell ref="K49:L49"/>
    <mergeCell ref="C19:D19"/>
    <mergeCell ref="E19:F19"/>
    <mergeCell ref="G19:H19"/>
    <mergeCell ref="I19:J19"/>
    <mergeCell ref="K19:L19"/>
    <mergeCell ref="M19:N19"/>
    <mergeCell ref="B32:D32"/>
    <mergeCell ref="E32:F32"/>
    <mergeCell ref="G32:H32"/>
    <mergeCell ref="I32:J32"/>
    <mergeCell ref="K32:L32"/>
    <mergeCell ref="M32:N32"/>
    <mergeCell ref="E24:F24"/>
    <mergeCell ref="E23:F23"/>
    <mergeCell ref="G23:H23"/>
    <mergeCell ref="I23:J23"/>
    <mergeCell ref="K23:L23"/>
    <mergeCell ref="E51:F51"/>
    <mergeCell ref="G51:H51"/>
    <mergeCell ref="I51:J51"/>
    <mergeCell ref="K51:L51"/>
    <mergeCell ref="M51:N51"/>
    <mergeCell ref="E52:F52"/>
    <mergeCell ref="G52:H52"/>
    <mergeCell ref="I52:J52"/>
    <mergeCell ref="K52:L52"/>
    <mergeCell ref="M52:N52"/>
    <mergeCell ref="B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M46:N46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B45:D45"/>
    <mergeCell ref="E45:F45"/>
    <mergeCell ref="G45:H45"/>
    <mergeCell ref="I45:J45"/>
    <mergeCell ref="K45:L45"/>
    <mergeCell ref="M45:N45"/>
    <mergeCell ref="G24:H24"/>
    <mergeCell ref="I24:J24"/>
    <mergeCell ref="K24:L24"/>
    <mergeCell ref="M24:N24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7:D37"/>
    <mergeCell ref="E38:F38"/>
    <mergeCell ref="C18:D18"/>
    <mergeCell ref="C21:D21"/>
    <mergeCell ref="E21:F21"/>
    <mergeCell ref="G21:H21"/>
    <mergeCell ref="I21:J21"/>
    <mergeCell ref="K21:L21"/>
    <mergeCell ref="M21:N21"/>
    <mergeCell ref="B17:D17"/>
    <mergeCell ref="E17:F17"/>
    <mergeCell ref="G17:H17"/>
    <mergeCell ref="I17:J17"/>
    <mergeCell ref="K17:L17"/>
    <mergeCell ref="E18:F18"/>
    <mergeCell ref="G18:H18"/>
    <mergeCell ref="I18:J18"/>
    <mergeCell ref="K18:L18"/>
    <mergeCell ref="M18:N18"/>
    <mergeCell ref="K11:L11"/>
    <mergeCell ref="M4:N4"/>
    <mergeCell ref="M8:N8"/>
    <mergeCell ref="M11:N11"/>
    <mergeCell ref="K10:L10"/>
    <mergeCell ref="M10:N10"/>
    <mergeCell ref="K5:L5"/>
    <mergeCell ref="M5:N5"/>
    <mergeCell ref="M17:N17"/>
    <mergeCell ref="M6:N6"/>
    <mergeCell ref="C9:D9"/>
    <mergeCell ref="C5:D5"/>
    <mergeCell ref="C6:D6"/>
    <mergeCell ref="C8:D8"/>
    <mergeCell ref="B2:C2"/>
    <mergeCell ref="B4:D4"/>
    <mergeCell ref="I4:J4"/>
    <mergeCell ref="I8:J8"/>
    <mergeCell ref="K6:L6"/>
    <mergeCell ref="K4:L4"/>
    <mergeCell ref="K8:L8"/>
    <mergeCell ref="I11:J11"/>
    <mergeCell ref="G10:H10"/>
    <mergeCell ref="I10:J10"/>
    <mergeCell ref="G4:H4"/>
    <mergeCell ref="G8:H8"/>
    <mergeCell ref="G11:H11"/>
    <mergeCell ref="G5:H5"/>
    <mergeCell ref="I5:J5"/>
    <mergeCell ref="G6:H6"/>
    <mergeCell ref="I6:J6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3" manualBreakCount="3">
    <brk id="30" max="16383" man="1"/>
    <brk id="58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zoomScale="80" zoomScaleNormal="80" workbookViewId="0">
      <selection activeCell="F3" sqref="F3"/>
    </sheetView>
  </sheetViews>
  <sheetFormatPr defaultRowHeight="12.75" x14ac:dyDescent="0.2"/>
  <cols>
    <col min="1" max="1" width="1.85546875" customWidth="1"/>
    <col min="2" max="2" width="12.140625" customWidth="1"/>
    <col min="3" max="3" width="6.85546875" customWidth="1"/>
    <col min="4" max="4" width="14.28515625" customWidth="1"/>
    <col min="5" max="13" width="9.7109375" customWidth="1"/>
    <col min="14" max="14" width="13.42578125" customWidth="1"/>
    <col min="15" max="15" width="0" hidden="1" customWidth="1"/>
    <col min="16" max="16" width="3.85546875" customWidth="1"/>
  </cols>
  <sheetData>
    <row r="1" spans="2:16" ht="21" thickBot="1" x14ac:dyDescent="0.35">
      <c r="B1" s="58" t="s">
        <v>82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5" thickBot="1" x14ac:dyDescent="0.3">
      <c r="B2" s="208" t="s">
        <v>23</v>
      </c>
      <c r="C2" s="209"/>
      <c r="D2" s="102">
        <f>+C12</f>
        <v>1</v>
      </c>
      <c r="E2" s="103" t="s">
        <v>31</v>
      </c>
      <c r="F2" s="104">
        <v>7</v>
      </c>
      <c r="G2" s="105" t="s">
        <v>11</v>
      </c>
      <c r="H2" s="106"/>
      <c r="I2" s="118"/>
      <c r="J2" s="107"/>
      <c r="K2" s="108" t="s">
        <v>80</v>
      </c>
      <c r="L2" s="109"/>
      <c r="M2" s="170" t="str">
        <f>+Criteria!B1</f>
        <v>10/1/2019-9/30/2020</v>
      </c>
      <c r="N2" s="171"/>
      <c r="O2" s="1" t="s">
        <v>14</v>
      </c>
    </row>
    <row r="3" spans="2:16" ht="11.25" customHeight="1" thickBot="1" x14ac:dyDescent="0.2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3">
      <c r="B4" s="210" t="str">
        <f>+Criteria!A3</f>
        <v>80C</v>
      </c>
      <c r="C4" s="211"/>
      <c r="D4" s="212"/>
      <c r="E4" s="213" t="s">
        <v>6</v>
      </c>
      <c r="F4" s="364"/>
      <c r="G4" s="199" t="s">
        <v>9</v>
      </c>
      <c r="H4" s="199"/>
      <c r="I4" s="199" t="s">
        <v>10</v>
      </c>
      <c r="J4" s="199"/>
      <c r="K4" s="199" t="s">
        <v>0</v>
      </c>
      <c r="L4" s="199"/>
      <c r="M4" s="213" t="s">
        <v>13</v>
      </c>
      <c r="N4" s="214"/>
    </row>
    <row r="5" spans="2:16" ht="12.75" customHeight="1" x14ac:dyDescent="0.2">
      <c r="B5" s="11" t="s">
        <v>30</v>
      </c>
      <c r="C5" s="204" t="str">
        <f>+Criteria!B2</f>
        <v>EE ONLY</v>
      </c>
      <c r="D5" s="205"/>
      <c r="E5" s="315">
        <f>+Criteria!B12-(Criteria!$B$52*'7hrs SCCEA-CTA'!$C12)</f>
        <v>4325.16</v>
      </c>
      <c r="F5" s="316"/>
      <c r="G5" s="201" t="s">
        <v>42</v>
      </c>
      <c r="H5" s="201"/>
      <c r="I5" s="201" t="s">
        <v>42</v>
      </c>
      <c r="J5" s="201"/>
      <c r="K5" s="201" t="s">
        <v>42</v>
      </c>
      <c r="L5" s="201"/>
      <c r="M5" s="201" t="s">
        <v>42</v>
      </c>
      <c r="N5" s="201"/>
    </row>
    <row r="6" spans="2:16" ht="12.75" customHeight="1" x14ac:dyDescent="0.2">
      <c r="B6" s="11" t="s">
        <v>30</v>
      </c>
      <c r="C6" s="204" t="str">
        <f>+Criteria!C2</f>
        <v>EE+SPOUSE</v>
      </c>
      <c r="D6" s="205"/>
      <c r="E6" s="315">
        <f>+Criteria!C12-(Criteria!$C$52*'7hrs SCCEA-CTA'!$C13)</f>
        <v>7823.4000000000015</v>
      </c>
      <c r="F6" s="316"/>
      <c r="G6" s="201" t="s">
        <v>42</v>
      </c>
      <c r="H6" s="201"/>
      <c r="I6" s="201" t="s">
        <v>42</v>
      </c>
      <c r="J6" s="201"/>
      <c r="K6" s="201" t="s">
        <v>42</v>
      </c>
      <c r="L6" s="201"/>
      <c r="M6" s="201" t="s">
        <v>42</v>
      </c>
      <c r="N6" s="201"/>
    </row>
    <row r="7" spans="2:16" ht="12.75" customHeight="1" x14ac:dyDescent="0.2">
      <c r="B7" s="11" t="s">
        <v>30</v>
      </c>
      <c r="C7" s="204" t="str">
        <f>+Criteria!E2</f>
        <v xml:space="preserve">EE+CHILDREN </v>
      </c>
      <c r="D7" s="205"/>
      <c r="E7" s="315">
        <f>+Criteria!E12-(Criteria!$D$52*'7hrs SCCEA-CTA'!$C14)</f>
        <v>7716.6</v>
      </c>
      <c r="F7" s="316"/>
      <c r="G7" s="201" t="s">
        <v>42</v>
      </c>
      <c r="H7" s="201"/>
      <c r="I7" s="201" t="s">
        <v>42</v>
      </c>
      <c r="J7" s="201"/>
      <c r="K7" s="201" t="s">
        <v>42</v>
      </c>
      <c r="L7" s="201"/>
      <c r="M7" s="201" t="s">
        <v>42</v>
      </c>
      <c r="N7" s="201"/>
    </row>
    <row r="8" spans="2:16" ht="12.75" customHeight="1" thickBot="1" x14ac:dyDescent="0.25">
      <c r="B8" s="11" t="s">
        <v>30</v>
      </c>
      <c r="C8" s="206" t="str">
        <f>+Criteria!F2</f>
        <v>EE + FAMILY</v>
      </c>
      <c r="D8" s="207"/>
      <c r="E8" s="362">
        <f>+Criteria!F12-(Criteria!$F$52*'7hrs SCCEA-CTA'!$C15)</f>
        <v>10937.760000000002</v>
      </c>
      <c r="F8" s="363"/>
      <c r="G8" s="200" t="s">
        <v>42</v>
      </c>
      <c r="H8" s="200"/>
      <c r="I8" s="200" t="s">
        <v>42</v>
      </c>
      <c r="J8" s="200"/>
      <c r="K8" s="200" t="s">
        <v>42</v>
      </c>
      <c r="L8" s="200"/>
      <c r="M8" s="200" t="s">
        <v>42</v>
      </c>
      <c r="N8" s="200"/>
    </row>
    <row r="9" spans="2:16" ht="13.5" thickBot="1" x14ac:dyDescent="0.25">
      <c r="B9" s="115"/>
      <c r="C9" s="202" t="s">
        <v>40</v>
      </c>
      <c r="D9" s="203"/>
      <c r="E9" s="110">
        <f>+Criteria!$B$40</f>
        <v>12</v>
      </c>
      <c r="F9" s="111">
        <f>+Criteria!$B$41</f>
        <v>11</v>
      </c>
      <c r="G9" s="110">
        <f>+Criteria!$B$40</f>
        <v>12</v>
      </c>
      <c r="H9" s="112">
        <f>+Criteria!$B$41</f>
        <v>11</v>
      </c>
      <c r="I9" s="112">
        <f>+Criteria!$B$40</f>
        <v>12</v>
      </c>
      <c r="J9" s="112">
        <f>+Criteria!$B$41</f>
        <v>11</v>
      </c>
      <c r="K9" s="112">
        <f>+Criteria!$B$40</f>
        <v>12</v>
      </c>
      <c r="L9" s="111">
        <f>+Criteria!$B$41</f>
        <v>11</v>
      </c>
      <c r="M9" s="113">
        <f>+Criteria!$B$40</f>
        <v>12</v>
      </c>
      <c r="N9" s="112">
        <f>+Criteria!$B$41</f>
        <v>11</v>
      </c>
    </row>
    <row r="10" spans="2:16" ht="15" customHeight="1" thickBot="1" x14ac:dyDescent="0.25">
      <c r="B10" s="12"/>
      <c r="C10" s="116"/>
      <c r="D10" s="114"/>
      <c r="E10" s="360" t="s">
        <v>29</v>
      </c>
      <c r="F10" s="361"/>
      <c r="G10" s="197" t="s">
        <v>29</v>
      </c>
      <c r="H10" s="198"/>
      <c r="I10" s="197" t="s">
        <v>29</v>
      </c>
      <c r="J10" s="198"/>
      <c r="K10" s="197" t="s">
        <v>29</v>
      </c>
      <c r="L10" s="198"/>
      <c r="M10" s="197" t="s">
        <v>29</v>
      </c>
      <c r="N10" s="217"/>
    </row>
    <row r="11" spans="2:16" x14ac:dyDescent="0.2">
      <c r="B11" s="82" t="s">
        <v>2</v>
      </c>
      <c r="C11" s="13" t="s">
        <v>23</v>
      </c>
      <c r="D11" s="14" t="s">
        <v>26</v>
      </c>
      <c r="E11" s="358" t="s">
        <v>5</v>
      </c>
      <c r="F11" s="359"/>
      <c r="G11" s="196" t="s">
        <v>5</v>
      </c>
      <c r="H11" s="196"/>
      <c r="I11" s="196" t="s">
        <v>5</v>
      </c>
      <c r="J11" s="196"/>
      <c r="K11" s="196" t="s">
        <v>5</v>
      </c>
      <c r="L11" s="196"/>
      <c r="M11" s="196" t="s">
        <v>5</v>
      </c>
      <c r="N11" s="216"/>
    </row>
    <row r="12" spans="2:16" x14ac:dyDescent="0.2">
      <c r="B12" s="83">
        <f>+EightHrs</f>
        <v>7</v>
      </c>
      <c r="C12" s="15">
        <f>+IF(B12&gt;7,7/Criteria!$E$61,B12/Criteria!$E$61)</f>
        <v>1</v>
      </c>
      <c r="D12" s="16" t="s">
        <v>37</v>
      </c>
      <c r="E12" s="17">
        <f>+E5/E9</f>
        <v>360.43</v>
      </c>
      <c r="F12" s="17">
        <f>+E5/F9</f>
        <v>393.19636363636363</v>
      </c>
      <c r="G12" s="17" t="s">
        <v>42</v>
      </c>
      <c r="H12" s="17" t="s">
        <v>42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7" t="s">
        <v>42</v>
      </c>
      <c r="O12" s="96" t="s">
        <v>42</v>
      </c>
    </row>
    <row r="13" spans="2:16" x14ac:dyDescent="0.2">
      <c r="B13" s="83">
        <f>+EightHrs</f>
        <v>7</v>
      </c>
      <c r="C13" s="15">
        <f>+IF(B13&gt;7,7/Criteria!$E$61,B13/Criteria!$E$61)</f>
        <v>1</v>
      </c>
      <c r="D13" s="16" t="s">
        <v>47</v>
      </c>
      <c r="E13" s="17">
        <f>+E6/E9</f>
        <v>651.95000000000016</v>
      </c>
      <c r="F13" s="17">
        <f>+E6/F9</f>
        <v>711.21818181818196</v>
      </c>
      <c r="G13" s="17" t="s">
        <v>42</v>
      </c>
      <c r="H13" s="17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7" t="s">
        <v>42</v>
      </c>
      <c r="N13" s="17" t="s">
        <v>42</v>
      </c>
      <c r="O13" s="96" t="s">
        <v>42</v>
      </c>
    </row>
    <row r="14" spans="2:16" x14ac:dyDescent="0.2">
      <c r="B14" s="83">
        <f>+EightHrs</f>
        <v>7</v>
      </c>
      <c r="C14" s="15">
        <f>+IF(B14&gt;7,7/Criteria!$E$61,B14/Criteria!$E$61)</f>
        <v>1</v>
      </c>
      <c r="D14" s="16" t="s">
        <v>45</v>
      </c>
      <c r="E14" s="17">
        <f>+E7/E9</f>
        <v>643.05000000000007</v>
      </c>
      <c r="F14" s="17">
        <f>+E7/F9</f>
        <v>701.5090909090909</v>
      </c>
      <c r="G14" s="17" t="s">
        <v>42</v>
      </c>
      <c r="H14" s="17" t="s">
        <v>42</v>
      </c>
      <c r="I14" s="17" t="s">
        <v>42</v>
      </c>
      <c r="J14" s="17" t="s">
        <v>42</v>
      </c>
      <c r="K14" s="17" t="s">
        <v>42</v>
      </c>
      <c r="L14" s="17" t="s">
        <v>42</v>
      </c>
      <c r="M14" s="17" t="s">
        <v>42</v>
      </c>
      <c r="N14" s="17" t="s">
        <v>42</v>
      </c>
      <c r="O14" s="96" t="s">
        <v>42</v>
      </c>
    </row>
    <row r="15" spans="2:16" ht="13.5" thickBot="1" x14ac:dyDescent="0.25">
      <c r="B15" s="84">
        <f>+EightHrs</f>
        <v>7</v>
      </c>
      <c r="C15" s="60">
        <f>+IF(B15&gt;7,7/Criteria!$E$61,B15/Criteria!$E$61)</f>
        <v>1</v>
      </c>
      <c r="D15" s="19" t="s">
        <v>33</v>
      </c>
      <c r="E15" s="20">
        <f>+E8/E9</f>
        <v>911.48000000000013</v>
      </c>
      <c r="F15" s="20">
        <f>+E8/F9</f>
        <v>994.34181818181833</v>
      </c>
      <c r="G15" s="20" t="s">
        <v>42</v>
      </c>
      <c r="H15" s="20" t="s">
        <v>42</v>
      </c>
      <c r="I15" s="20" t="s">
        <v>42</v>
      </c>
      <c r="J15" s="20" t="s">
        <v>42</v>
      </c>
      <c r="K15" s="20" t="s">
        <v>42</v>
      </c>
      <c r="L15" s="20" t="s">
        <v>42</v>
      </c>
      <c r="M15" s="20" t="s">
        <v>42</v>
      </c>
      <c r="N15" s="20" t="s">
        <v>42</v>
      </c>
      <c r="O15" s="97" t="s">
        <v>42</v>
      </c>
    </row>
    <row r="16" spans="2:16" ht="12" customHeight="1" thickBot="1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3">
      <c r="B17" s="229" t="str">
        <f>+Criteria!A4</f>
        <v>80G</v>
      </c>
      <c r="C17" s="230"/>
      <c r="D17" s="231"/>
      <c r="E17" s="232" t="s">
        <v>6</v>
      </c>
      <c r="F17" s="233"/>
      <c r="G17" s="219" t="s">
        <v>9</v>
      </c>
      <c r="H17" s="219"/>
      <c r="I17" s="219" t="s">
        <v>10</v>
      </c>
      <c r="J17" s="219"/>
      <c r="K17" s="219" t="s">
        <v>0</v>
      </c>
      <c r="L17" s="219"/>
      <c r="M17" s="219" t="s">
        <v>13</v>
      </c>
      <c r="N17" s="220"/>
    </row>
    <row r="18" spans="2:14" ht="12.75" customHeight="1" x14ac:dyDescent="0.2">
      <c r="B18" s="22" t="s">
        <v>30</v>
      </c>
      <c r="C18" s="221" t="str">
        <f>+Criteria!B2</f>
        <v>EE ONLY</v>
      </c>
      <c r="D18" s="222"/>
      <c r="E18" s="234">
        <f>+Criteria!B13-(Criteria!$B$52*'7hrs SCCEA-CTA'!$C25)</f>
        <v>3941.16</v>
      </c>
      <c r="F18" s="235"/>
      <c r="G18" s="227" t="s">
        <v>42</v>
      </c>
      <c r="H18" s="227"/>
      <c r="I18" s="227" t="s">
        <v>42</v>
      </c>
      <c r="J18" s="227"/>
      <c r="K18" s="227" t="s">
        <v>42</v>
      </c>
      <c r="L18" s="227"/>
      <c r="M18" s="227" t="s">
        <v>42</v>
      </c>
      <c r="N18" s="228"/>
    </row>
    <row r="19" spans="2:14" ht="12.75" customHeight="1" x14ac:dyDescent="0.2">
      <c r="B19" s="22" t="s">
        <v>30</v>
      </c>
      <c r="C19" s="221" t="str">
        <f>+Criteria!C2</f>
        <v>EE+SPOUSE</v>
      </c>
      <c r="D19" s="222"/>
      <c r="E19" s="234">
        <f>+Criteria!C13-(Criteria!$C$52*'7hrs SCCEA-CTA'!$C26)</f>
        <v>7043.4000000000015</v>
      </c>
      <c r="F19" s="235"/>
      <c r="G19" s="227" t="s">
        <v>42</v>
      </c>
      <c r="H19" s="227"/>
      <c r="I19" s="227" t="s">
        <v>42</v>
      </c>
      <c r="J19" s="227"/>
      <c r="K19" s="227" t="s">
        <v>42</v>
      </c>
      <c r="L19" s="227"/>
      <c r="M19" s="227" t="s">
        <v>42</v>
      </c>
      <c r="N19" s="228"/>
    </row>
    <row r="20" spans="2:14" ht="12.75" customHeight="1" x14ac:dyDescent="0.2">
      <c r="B20" s="22" t="s">
        <v>30</v>
      </c>
      <c r="C20" s="317" t="str">
        <f>+Criteria!E2</f>
        <v xml:space="preserve">EE+CHILDREN </v>
      </c>
      <c r="D20" s="222"/>
      <c r="E20" s="234">
        <f>+Criteria!E13-(Criteria!$E$52*'7hrs SCCEA-CTA'!$C28)</f>
        <v>7008.6</v>
      </c>
      <c r="F20" s="235"/>
      <c r="G20" s="227" t="s">
        <v>42</v>
      </c>
      <c r="H20" s="227"/>
      <c r="I20" s="227" t="s">
        <v>42</v>
      </c>
      <c r="J20" s="227"/>
      <c r="K20" s="227" t="s">
        <v>42</v>
      </c>
      <c r="L20" s="227"/>
      <c r="M20" s="227" t="s">
        <v>42</v>
      </c>
      <c r="N20" s="228"/>
    </row>
    <row r="21" spans="2:14" ht="12.75" customHeight="1" thickBot="1" x14ac:dyDescent="0.25">
      <c r="B21" s="22" t="s">
        <v>30</v>
      </c>
      <c r="C21" s="223" t="str">
        <f>+Criteria!F2</f>
        <v>EE + FAMILY</v>
      </c>
      <c r="D21" s="224"/>
      <c r="E21" s="225">
        <f>+Criteria!F13-(Criteria!$F$52*'7hrs SCCEA-CTA'!$C28)</f>
        <v>9845.760000000002</v>
      </c>
      <c r="F21" s="226"/>
      <c r="G21" s="227" t="s">
        <v>42</v>
      </c>
      <c r="H21" s="227"/>
      <c r="I21" s="227" t="s">
        <v>42</v>
      </c>
      <c r="J21" s="227"/>
      <c r="K21" s="227" t="s">
        <v>42</v>
      </c>
      <c r="L21" s="227"/>
      <c r="M21" s="227" t="s">
        <v>42</v>
      </c>
      <c r="N21" s="228"/>
    </row>
    <row r="22" spans="2:14" ht="14.25" thickTop="1" thickBot="1" x14ac:dyDescent="0.25">
      <c r="B22" s="23"/>
      <c r="C22" s="302" t="s">
        <v>41</v>
      </c>
      <c r="D22" s="303"/>
      <c r="E22" s="24">
        <f>+Criteria!$B$40</f>
        <v>12</v>
      </c>
      <c r="F22" s="24">
        <f>+Criteria!$B$41</f>
        <v>11</v>
      </c>
      <c r="G22" s="24">
        <f>+Criteria!$B$40</f>
        <v>12</v>
      </c>
      <c r="H22" s="24">
        <f>+Criteria!$B$41</f>
        <v>11</v>
      </c>
      <c r="I22" s="24">
        <f>+Criteria!$B$40</f>
        <v>12</v>
      </c>
      <c r="J22" s="24">
        <f>+Criteria!$B$41</f>
        <v>11</v>
      </c>
      <c r="K22" s="24">
        <f>+Criteria!$B$40</f>
        <v>12</v>
      </c>
      <c r="L22" s="24">
        <f>+Criteria!$B$41</f>
        <v>11</v>
      </c>
      <c r="M22" s="24">
        <f>+Criteria!$B$40</f>
        <v>12</v>
      </c>
      <c r="N22" s="25">
        <f>+Criteria!$B$41</f>
        <v>11</v>
      </c>
    </row>
    <row r="23" spans="2:14" ht="14.25" thickTop="1" thickBot="1" x14ac:dyDescent="0.25">
      <c r="B23" s="26"/>
      <c r="C23" s="27"/>
      <c r="D23" s="28"/>
      <c r="E23" s="298" t="s">
        <v>29</v>
      </c>
      <c r="F23" s="299"/>
      <c r="G23" s="300" t="s">
        <v>29</v>
      </c>
      <c r="H23" s="301"/>
      <c r="I23" s="300" t="s">
        <v>29</v>
      </c>
      <c r="J23" s="301"/>
      <c r="K23" s="300" t="s">
        <v>29</v>
      </c>
      <c r="L23" s="301"/>
      <c r="M23" s="300" t="s">
        <v>29</v>
      </c>
      <c r="N23" s="313"/>
    </row>
    <row r="24" spans="2:14" x14ac:dyDescent="0.2">
      <c r="B24" s="91" t="s">
        <v>2</v>
      </c>
      <c r="C24" s="29" t="s">
        <v>23</v>
      </c>
      <c r="D24" s="30" t="s">
        <v>27</v>
      </c>
      <c r="E24" s="296" t="s">
        <v>5</v>
      </c>
      <c r="F24" s="297"/>
      <c r="G24" s="243" t="s">
        <v>5</v>
      </c>
      <c r="H24" s="243"/>
      <c r="I24" s="243" t="s">
        <v>5</v>
      </c>
      <c r="J24" s="243"/>
      <c r="K24" s="243" t="s">
        <v>5</v>
      </c>
      <c r="L24" s="243"/>
      <c r="M24" s="243" t="s">
        <v>5</v>
      </c>
      <c r="N24" s="244"/>
    </row>
    <row r="25" spans="2:14" ht="12.75" customHeight="1" x14ac:dyDescent="0.2">
      <c r="B25" s="92">
        <f>+EightHrs</f>
        <v>7</v>
      </c>
      <c r="C25" s="54">
        <f>+IF(B25&gt;7,7/Criteria!$E$61,B25/Criteria!$E$61)</f>
        <v>1</v>
      </c>
      <c r="D25" s="31" t="s">
        <v>37</v>
      </c>
      <c r="E25" s="32">
        <f>+E18/E22</f>
        <v>328.43</v>
      </c>
      <c r="F25" s="32">
        <f>+E18/F22</f>
        <v>358.28727272727269</v>
      </c>
      <c r="G25" s="32" t="s">
        <v>42</v>
      </c>
      <c r="H25" s="32" t="s">
        <v>42</v>
      </c>
      <c r="I25" s="32" t="s">
        <v>42</v>
      </c>
      <c r="J25" s="32" t="s">
        <v>42</v>
      </c>
      <c r="K25" s="32" t="s">
        <v>42</v>
      </c>
      <c r="L25" s="32" t="s">
        <v>42</v>
      </c>
      <c r="M25" s="32" t="s">
        <v>42</v>
      </c>
      <c r="N25" s="33" t="s">
        <v>42</v>
      </c>
    </row>
    <row r="26" spans="2:14" x14ac:dyDescent="0.2">
      <c r="B26" s="92">
        <f>+EightHrs</f>
        <v>7</v>
      </c>
      <c r="C26" s="54">
        <f>+IF(B26&gt;7,7/Criteria!$E$61,B26/Criteria!$E$61)</f>
        <v>1</v>
      </c>
      <c r="D26" s="31" t="s">
        <v>47</v>
      </c>
      <c r="E26" s="32">
        <f>+E19/E22</f>
        <v>586.95000000000016</v>
      </c>
      <c r="F26" s="32">
        <f>+E19/F22</f>
        <v>640.30909090909108</v>
      </c>
      <c r="G26" s="32" t="s">
        <v>42</v>
      </c>
      <c r="H26" s="32" t="s">
        <v>42</v>
      </c>
      <c r="I26" s="32" t="s">
        <v>42</v>
      </c>
      <c r="J26" s="32" t="s">
        <v>42</v>
      </c>
      <c r="K26" s="32" t="s">
        <v>42</v>
      </c>
      <c r="L26" s="32" t="s">
        <v>42</v>
      </c>
      <c r="M26" s="32" t="s">
        <v>42</v>
      </c>
      <c r="N26" s="33" t="s">
        <v>42</v>
      </c>
    </row>
    <row r="27" spans="2:14" x14ac:dyDescent="0.2">
      <c r="B27" s="92">
        <f>+EightHrs</f>
        <v>7</v>
      </c>
      <c r="C27" s="54">
        <f>+IF(B27&gt;7,7/Criteria!$E$61,B27/Criteria!$E$61)</f>
        <v>1</v>
      </c>
      <c r="D27" s="31" t="s">
        <v>45</v>
      </c>
      <c r="E27" s="32">
        <f>+E20/E22</f>
        <v>584.05000000000007</v>
      </c>
      <c r="F27" s="32">
        <f>+E20/F22</f>
        <v>637.14545454545453</v>
      </c>
      <c r="G27" s="32" t="s">
        <v>42</v>
      </c>
      <c r="H27" s="32" t="s">
        <v>42</v>
      </c>
      <c r="I27" s="32" t="s">
        <v>42</v>
      </c>
      <c r="J27" s="32" t="s">
        <v>42</v>
      </c>
      <c r="K27" s="32" t="s">
        <v>42</v>
      </c>
      <c r="L27" s="32" t="s">
        <v>42</v>
      </c>
      <c r="M27" s="32" t="s">
        <v>42</v>
      </c>
      <c r="N27" s="33" t="s">
        <v>42</v>
      </c>
    </row>
    <row r="28" spans="2:14" ht="13.5" thickBot="1" x14ac:dyDescent="0.25">
      <c r="B28" s="93">
        <f>+EightHrs</f>
        <v>7</v>
      </c>
      <c r="C28" s="34">
        <f>+IF(B28&gt;7,7/Criteria!$E$61,B28/Criteria!$E$61)</f>
        <v>1</v>
      </c>
      <c r="D28" s="35" t="s">
        <v>49</v>
      </c>
      <c r="E28" s="36">
        <f>+E21/E22</f>
        <v>820.48000000000013</v>
      </c>
      <c r="F28" s="36">
        <f>+E21/F22</f>
        <v>895.06909090909107</v>
      </c>
      <c r="G28" s="36" t="s">
        <v>42</v>
      </c>
      <c r="H28" s="36" t="s">
        <v>42</v>
      </c>
      <c r="I28" s="36" t="s">
        <v>42</v>
      </c>
      <c r="J28" s="36" t="s">
        <v>42</v>
      </c>
      <c r="K28" s="36" t="s">
        <v>42</v>
      </c>
      <c r="L28" s="36" t="s">
        <v>42</v>
      </c>
      <c r="M28" s="36" t="s">
        <v>42</v>
      </c>
      <c r="N28" s="37" t="s">
        <v>42</v>
      </c>
    </row>
    <row r="29" spans="2:14" x14ac:dyDescent="0.2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">
      <c r="B30" s="314" t="s">
        <v>79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</row>
    <row r="31" spans="2:14" ht="12" customHeight="1" thickBot="1" x14ac:dyDescent="0.25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30" customHeight="1" x14ac:dyDescent="0.3">
      <c r="B32" s="289" t="str">
        <f>+Criteria!A5</f>
        <v>80K</v>
      </c>
      <c r="C32" s="290"/>
      <c r="D32" s="291"/>
      <c r="E32" s="292" t="s">
        <v>6</v>
      </c>
      <c r="F32" s="293"/>
      <c r="G32" s="294" t="s">
        <v>9</v>
      </c>
      <c r="H32" s="294"/>
      <c r="I32" s="294" t="s">
        <v>10</v>
      </c>
      <c r="J32" s="294"/>
      <c r="K32" s="294" t="s">
        <v>0</v>
      </c>
      <c r="L32" s="294"/>
      <c r="M32" s="294" t="s">
        <v>13</v>
      </c>
      <c r="N32" s="295"/>
    </row>
    <row r="33" spans="2:14" ht="12.75" customHeight="1" x14ac:dyDescent="0.2">
      <c r="B33" s="61" t="s">
        <v>30</v>
      </c>
      <c r="C33" s="245" t="str">
        <f>+Criteria!B2</f>
        <v>EE ONLY</v>
      </c>
      <c r="D33" s="246"/>
      <c r="E33" s="247">
        <f>+Criteria!B14-(Criteria!$B$52*'7hrs SCCEA-CTA'!$C40)</f>
        <v>3533.16</v>
      </c>
      <c r="F33" s="248"/>
      <c r="G33" s="249" t="s">
        <v>42</v>
      </c>
      <c r="H33" s="249"/>
      <c r="I33" s="249" t="s">
        <v>42</v>
      </c>
      <c r="J33" s="249"/>
      <c r="K33" s="249" t="s">
        <v>42</v>
      </c>
      <c r="L33" s="249"/>
      <c r="M33" s="249" t="s">
        <v>42</v>
      </c>
      <c r="N33" s="250"/>
    </row>
    <row r="34" spans="2:14" ht="12.75" customHeight="1" x14ac:dyDescent="0.2">
      <c r="B34" s="61" t="s">
        <v>30</v>
      </c>
      <c r="C34" s="245" t="str">
        <f>+Criteria!C2</f>
        <v>EE+SPOUSE</v>
      </c>
      <c r="D34" s="246"/>
      <c r="E34" s="247">
        <f>+Criteria!C14-(Criteria!$C$52*'7hrs SCCEA-CTA'!$C41)</f>
        <v>6227.4</v>
      </c>
      <c r="F34" s="248"/>
      <c r="G34" s="249" t="s">
        <v>42</v>
      </c>
      <c r="H34" s="249"/>
      <c r="I34" s="249" t="s">
        <v>42</v>
      </c>
      <c r="J34" s="249"/>
      <c r="K34" s="249" t="s">
        <v>42</v>
      </c>
      <c r="L34" s="249"/>
      <c r="M34" s="249" t="s">
        <v>42</v>
      </c>
      <c r="N34" s="250"/>
    </row>
    <row r="35" spans="2:14" ht="12.75" customHeight="1" x14ac:dyDescent="0.2">
      <c r="B35" s="61" t="s">
        <v>30</v>
      </c>
      <c r="C35" s="318" t="str">
        <f>+Criteria!E2</f>
        <v xml:space="preserve">EE+CHILDREN </v>
      </c>
      <c r="D35" s="246"/>
      <c r="E35" s="247">
        <f>+Criteria!E14-(Criteria!$E$52*'7hrs SCCEA-CTA'!$C43)</f>
        <v>6288.6</v>
      </c>
      <c r="F35" s="248"/>
      <c r="G35" s="249" t="s">
        <v>42</v>
      </c>
      <c r="H35" s="249"/>
      <c r="I35" s="249" t="s">
        <v>42</v>
      </c>
      <c r="J35" s="249"/>
      <c r="K35" s="249" t="s">
        <v>42</v>
      </c>
      <c r="L35" s="249"/>
      <c r="M35" s="249" t="s">
        <v>42</v>
      </c>
      <c r="N35" s="250"/>
    </row>
    <row r="36" spans="2:14" ht="12.75" customHeight="1" thickBot="1" x14ac:dyDescent="0.25">
      <c r="B36" s="61" t="s">
        <v>30</v>
      </c>
      <c r="C36" s="304" t="str">
        <f>+Criteria!F2</f>
        <v>EE + FAMILY</v>
      </c>
      <c r="D36" s="305"/>
      <c r="E36" s="306">
        <f>+Criteria!F14-(Criteria!$F$52*'7hrs SCCEA-CTA'!$C43)</f>
        <v>8705.760000000002</v>
      </c>
      <c r="F36" s="307"/>
      <c r="G36" s="249" t="s">
        <v>42</v>
      </c>
      <c r="H36" s="249"/>
      <c r="I36" s="249" t="s">
        <v>42</v>
      </c>
      <c r="J36" s="249"/>
      <c r="K36" s="249" t="s">
        <v>42</v>
      </c>
      <c r="L36" s="249"/>
      <c r="M36" s="249" t="s">
        <v>42</v>
      </c>
      <c r="N36" s="250"/>
    </row>
    <row r="37" spans="2:14" ht="14.25" thickTop="1" thickBot="1" x14ac:dyDescent="0.25">
      <c r="B37" s="62"/>
      <c r="C37" s="251" t="s">
        <v>41</v>
      </c>
      <c r="D37" s="252"/>
      <c r="E37" s="63">
        <f>+Criteria!$B$40</f>
        <v>12</v>
      </c>
      <c r="F37" s="63">
        <f>+Criteria!$B$41</f>
        <v>11</v>
      </c>
      <c r="G37" s="63">
        <f>+Criteria!$B$40</f>
        <v>12</v>
      </c>
      <c r="H37" s="63">
        <f>+Criteria!$B$41</f>
        <v>11</v>
      </c>
      <c r="I37" s="63">
        <f>+Criteria!$B$40</f>
        <v>12</v>
      </c>
      <c r="J37" s="63">
        <f>+Criteria!$B$41</f>
        <v>11</v>
      </c>
      <c r="K37" s="63">
        <f>+Criteria!$B$40</f>
        <v>12</v>
      </c>
      <c r="L37" s="63">
        <f>+Criteria!$B$41</f>
        <v>11</v>
      </c>
      <c r="M37" s="63">
        <f>+Criteria!$B$40</f>
        <v>12</v>
      </c>
      <c r="N37" s="64">
        <f>+Criteria!$B$41</f>
        <v>11</v>
      </c>
    </row>
    <row r="38" spans="2:14" ht="14.25" thickTop="1" thickBot="1" x14ac:dyDescent="0.25">
      <c r="B38" s="65"/>
      <c r="C38" s="66"/>
      <c r="D38" s="67"/>
      <c r="E38" s="253" t="s">
        <v>29</v>
      </c>
      <c r="F38" s="254"/>
      <c r="G38" s="308" t="s">
        <v>29</v>
      </c>
      <c r="H38" s="309"/>
      <c r="I38" s="308" t="s">
        <v>29</v>
      </c>
      <c r="J38" s="309"/>
      <c r="K38" s="308" t="s">
        <v>29</v>
      </c>
      <c r="L38" s="309"/>
      <c r="M38" s="308" t="s">
        <v>29</v>
      </c>
      <c r="N38" s="310"/>
    </row>
    <row r="39" spans="2:14" x14ac:dyDescent="0.2">
      <c r="B39" s="85" t="s">
        <v>2</v>
      </c>
      <c r="C39" s="68" t="s">
        <v>23</v>
      </c>
      <c r="D39" s="69" t="s">
        <v>27</v>
      </c>
      <c r="E39" s="356" t="s">
        <v>5</v>
      </c>
      <c r="F39" s="357"/>
      <c r="G39" s="311" t="s">
        <v>5</v>
      </c>
      <c r="H39" s="311"/>
      <c r="I39" s="311" t="s">
        <v>5</v>
      </c>
      <c r="J39" s="311"/>
      <c r="K39" s="311" t="s">
        <v>5</v>
      </c>
      <c r="L39" s="311"/>
      <c r="M39" s="311" t="s">
        <v>5</v>
      </c>
      <c r="N39" s="312"/>
    </row>
    <row r="40" spans="2:14" x14ac:dyDescent="0.2">
      <c r="B40" s="86">
        <f>+EightHrs</f>
        <v>7</v>
      </c>
      <c r="C40" s="70">
        <f>+IF(B40&gt;7,7/Criteria!$E$61,B40/Criteria!$E$61)</f>
        <v>1</v>
      </c>
      <c r="D40" s="71" t="s">
        <v>37</v>
      </c>
      <c r="E40" s="72">
        <f>+E33/E37</f>
        <v>294.43</v>
      </c>
      <c r="F40" s="72">
        <f>+E33/F37</f>
        <v>321.19636363636363</v>
      </c>
      <c r="G40" s="72" t="s">
        <v>42</v>
      </c>
      <c r="H40" s="72" t="s">
        <v>42</v>
      </c>
      <c r="I40" s="72" t="s">
        <v>42</v>
      </c>
      <c r="J40" s="72" t="s">
        <v>42</v>
      </c>
      <c r="K40" s="72" t="s">
        <v>42</v>
      </c>
      <c r="L40" s="72" t="s">
        <v>42</v>
      </c>
      <c r="M40" s="72" t="s">
        <v>42</v>
      </c>
      <c r="N40" s="100" t="s">
        <v>42</v>
      </c>
    </row>
    <row r="41" spans="2:14" x14ac:dyDescent="0.2">
      <c r="B41" s="86">
        <f>+EightHrs</f>
        <v>7</v>
      </c>
      <c r="C41" s="70">
        <f>+IF(B41&gt;7,7/Criteria!$E$61,B41/Criteria!$E$61)</f>
        <v>1</v>
      </c>
      <c r="D41" s="71" t="s">
        <v>47</v>
      </c>
      <c r="E41" s="72">
        <f>+E34/E37</f>
        <v>518.94999999999993</v>
      </c>
      <c r="F41" s="72">
        <f>+E34/F37</f>
        <v>566.12727272727273</v>
      </c>
      <c r="G41" s="72" t="s">
        <v>42</v>
      </c>
      <c r="H41" s="72" t="s">
        <v>42</v>
      </c>
      <c r="I41" s="72" t="s">
        <v>42</v>
      </c>
      <c r="J41" s="72" t="s">
        <v>42</v>
      </c>
      <c r="K41" s="72" t="s">
        <v>42</v>
      </c>
      <c r="L41" s="72" t="s">
        <v>42</v>
      </c>
      <c r="M41" s="72" t="s">
        <v>42</v>
      </c>
      <c r="N41" s="100" t="s">
        <v>42</v>
      </c>
    </row>
    <row r="42" spans="2:14" x14ac:dyDescent="0.2">
      <c r="B42" s="86">
        <f>+EightHrs</f>
        <v>7</v>
      </c>
      <c r="C42" s="70">
        <f>+IF(B42&gt;7,7/Criteria!$E$61,B42/Criteria!$E$61)</f>
        <v>1</v>
      </c>
      <c r="D42" s="71" t="s">
        <v>45</v>
      </c>
      <c r="E42" s="72">
        <f>+E35/E37</f>
        <v>524.05000000000007</v>
      </c>
      <c r="F42" s="72">
        <f>+E35/F37</f>
        <v>571.69090909090914</v>
      </c>
      <c r="G42" s="72" t="s">
        <v>42</v>
      </c>
      <c r="H42" s="72" t="s">
        <v>42</v>
      </c>
      <c r="I42" s="72" t="s">
        <v>42</v>
      </c>
      <c r="J42" s="72" t="s">
        <v>42</v>
      </c>
      <c r="K42" s="72" t="s">
        <v>42</v>
      </c>
      <c r="L42" s="72" t="s">
        <v>42</v>
      </c>
      <c r="M42" s="72" t="s">
        <v>42</v>
      </c>
      <c r="N42" s="100" t="s">
        <v>42</v>
      </c>
    </row>
    <row r="43" spans="2:14" ht="13.5" thickBot="1" x14ac:dyDescent="0.25">
      <c r="B43" s="87">
        <f>+EightHrs</f>
        <v>7</v>
      </c>
      <c r="C43" s="73">
        <f>+IF(B43&gt;7,7/Criteria!$E$61,B43/Criteria!$E$61)</f>
        <v>1</v>
      </c>
      <c r="D43" s="74" t="s">
        <v>49</v>
      </c>
      <c r="E43" s="75">
        <f>+E36/E37</f>
        <v>725.48000000000013</v>
      </c>
      <c r="F43" s="75">
        <f>+E36/F37</f>
        <v>791.43272727272745</v>
      </c>
      <c r="G43" s="75" t="s">
        <v>42</v>
      </c>
      <c r="H43" s="75" t="s">
        <v>42</v>
      </c>
      <c r="I43" s="75" t="s">
        <v>42</v>
      </c>
      <c r="J43" s="75" t="s">
        <v>42</v>
      </c>
      <c r="K43" s="75" t="s">
        <v>42</v>
      </c>
      <c r="L43" s="75" t="s">
        <v>42</v>
      </c>
      <c r="M43" s="75" t="s">
        <v>42</v>
      </c>
      <c r="N43" s="101" t="s">
        <v>42</v>
      </c>
    </row>
    <row r="44" spans="2:14" ht="12" customHeight="1" thickBot="1" x14ac:dyDescent="0.25"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</row>
    <row r="45" spans="2:14" ht="36.75" customHeight="1" x14ac:dyDescent="0.3">
      <c r="B45" s="236" t="str">
        <f>+Criteria!A6</f>
        <v>80M</v>
      </c>
      <c r="C45" s="237"/>
      <c r="D45" s="238"/>
      <c r="E45" s="239" t="s">
        <v>6</v>
      </c>
      <c r="F45" s="240"/>
      <c r="G45" s="241" t="s">
        <v>9</v>
      </c>
      <c r="H45" s="241"/>
      <c r="I45" s="241" t="s">
        <v>10</v>
      </c>
      <c r="J45" s="241"/>
      <c r="K45" s="241" t="s">
        <v>0</v>
      </c>
      <c r="L45" s="241"/>
      <c r="M45" s="241" t="s">
        <v>13</v>
      </c>
      <c r="N45" s="242"/>
    </row>
    <row r="46" spans="2:14" ht="12.75" customHeight="1" x14ac:dyDescent="0.2">
      <c r="B46" s="38" t="s">
        <v>30</v>
      </c>
      <c r="C46" s="257" t="str">
        <f>+Criteria!B2</f>
        <v>EE ONLY</v>
      </c>
      <c r="D46" s="258"/>
      <c r="E46" s="259">
        <f>+Criteria!B15-(Criteria!$B$52*'7hrs SCCEA-CTA'!$C53)</f>
        <v>2861.16</v>
      </c>
      <c r="F46" s="260"/>
      <c r="G46" s="255" t="s">
        <v>42</v>
      </c>
      <c r="H46" s="255"/>
      <c r="I46" s="255" t="s">
        <v>42</v>
      </c>
      <c r="J46" s="255"/>
      <c r="K46" s="255" t="s">
        <v>42</v>
      </c>
      <c r="L46" s="255"/>
      <c r="M46" s="255" t="s">
        <v>42</v>
      </c>
      <c r="N46" s="256"/>
    </row>
    <row r="47" spans="2:14" ht="12.75" customHeight="1" x14ac:dyDescent="0.2">
      <c r="B47" s="38" t="s">
        <v>30</v>
      </c>
      <c r="C47" s="257" t="str">
        <f>+Criteria!C2</f>
        <v>EE+SPOUSE</v>
      </c>
      <c r="D47" s="258"/>
      <c r="E47" s="259">
        <f>+Criteria!C15-(Criteria!$C$52*'7hrs SCCEA-CTA'!$C53)</f>
        <v>4895.3999999999996</v>
      </c>
      <c r="F47" s="260"/>
      <c r="G47" s="255" t="s">
        <v>42</v>
      </c>
      <c r="H47" s="255"/>
      <c r="I47" s="255" t="s">
        <v>42</v>
      </c>
      <c r="J47" s="255"/>
      <c r="K47" s="255" t="s">
        <v>42</v>
      </c>
      <c r="L47" s="255"/>
      <c r="M47" s="255" t="s">
        <v>42</v>
      </c>
      <c r="N47" s="256"/>
    </row>
    <row r="48" spans="2:14" ht="12.75" customHeight="1" x14ac:dyDescent="0.2">
      <c r="B48" s="38" t="s">
        <v>30</v>
      </c>
      <c r="C48" s="257" t="str">
        <f>+Criteria!E2</f>
        <v xml:space="preserve">EE+CHILDREN </v>
      </c>
      <c r="D48" s="258"/>
      <c r="E48" s="259">
        <f>+Criteria!E15-(Criteria!$E$52*'7hrs SCCEA-CTA'!$C56)</f>
        <v>5088.6000000000004</v>
      </c>
      <c r="F48" s="260"/>
      <c r="G48" s="255" t="s">
        <v>42</v>
      </c>
      <c r="H48" s="255"/>
      <c r="I48" s="255" t="s">
        <v>42</v>
      </c>
      <c r="J48" s="255"/>
      <c r="K48" s="255" t="s">
        <v>42</v>
      </c>
      <c r="L48" s="255"/>
      <c r="M48" s="255" t="s">
        <v>42</v>
      </c>
      <c r="N48" s="256"/>
    </row>
    <row r="49" spans="2:15" ht="12.75" customHeight="1" thickBot="1" x14ac:dyDescent="0.25">
      <c r="B49" s="38" t="s">
        <v>30</v>
      </c>
      <c r="C49" s="285" t="str">
        <f>+Criteria!F2</f>
        <v>EE + FAMILY</v>
      </c>
      <c r="D49" s="286"/>
      <c r="E49" s="287">
        <f>+Criteria!F15-(Criteria!$F$52*'7hrs SCCEA-CTA'!$C56)</f>
        <v>6833.760000000002</v>
      </c>
      <c r="F49" s="288"/>
      <c r="G49" s="255" t="s">
        <v>42</v>
      </c>
      <c r="H49" s="255"/>
      <c r="I49" s="255" t="s">
        <v>42</v>
      </c>
      <c r="J49" s="255"/>
      <c r="K49" s="255" t="s">
        <v>42</v>
      </c>
      <c r="L49" s="255"/>
      <c r="M49" s="255" t="s">
        <v>42</v>
      </c>
      <c r="N49" s="256"/>
    </row>
    <row r="50" spans="2:15" ht="14.25" thickTop="1" thickBot="1" x14ac:dyDescent="0.25">
      <c r="B50" s="39"/>
      <c r="C50" s="283" t="s">
        <v>41</v>
      </c>
      <c r="D50" s="284"/>
      <c r="E50" s="40">
        <f>+Criteria!$B$40</f>
        <v>12</v>
      </c>
      <c r="F50" s="40">
        <f>+Criteria!$B$41</f>
        <v>11</v>
      </c>
      <c r="G50" s="40">
        <f>+Criteria!$B$40</f>
        <v>12</v>
      </c>
      <c r="H50" s="40">
        <f>+Criteria!$B$41</f>
        <v>11</v>
      </c>
      <c r="I50" s="40">
        <f>+Criteria!$B$40</f>
        <v>12</v>
      </c>
      <c r="J50" s="40">
        <f>+Criteria!$B$41</f>
        <v>11</v>
      </c>
      <c r="K50" s="40">
        <f>+Criteria!$B$40</f>
        <v>12</v>
      </c>
      <c r="L50" s="40">
        <f>+Criteria!$B$41</f>
        <v>11</v>
      </c>
      <c r="M50" s="40">
        <f>+Criteria!$B$40</f>
        <v>12</v>
      </c>
      <c r="N50" s="41">
        <f>+Criteria!$B$41</f>
        <v>11</v>
      </c>
    </row>
    <row r="51" spans="2:15" ht="14.25" thickTop="1" thickBot="1" x14ac:dyDescent="0.25">
      <c r="B51" s="42"/>
      <c r="C51" s="43"/>
      <c r="D51" s="44"/>
      <c r="E51" s="274" t="s">
        <v>29</v>
      </c>
      <c r="F51" s="275"/>
      <c r="G51" s="276" t="s">
        <v>29</v>
      </c>
      <c r="H51" s="277"/>
      <c r="I51" s="276" t="s">
        <v>29</v>
      </c>
      <c r="J51" s="277"/>
      <c r="K51" s="276" t="s">
        <v>29</v>
      </c>
      <c r="L51" s="277"/>
      <c r="M51" s="276" t="s">
        <v>29</v>
      </c>
      <c r="N51" s="278"/>
    </row>
    <row r="52" spans="2:15" x14ac:dyDescent="0.2">
      <c r="B52" s="88" t="s">
        <v>2</v>
      </c>
      <c r="C52" s="45" t="s">
        <v>23</v>
      </c>
      <c r="D52" s="46" t="s">
        <v>27</v>
      </c>
      <c r="E52" s="279" t="s">
        <v>5</v>
      </c>
      <c r="F52" s="280"/>
      <c r="G52" s="281" t="s">
        <v>5</v>
      </c>
      <c r="H52" s="281"/>
      <c r="I52" s="281" t="s">
        <v>5</v>
      </c>
      <c r="J52" s="281"/>
      <c r="K52" s="281" t="s">
        <v>5</v>
      </c>
      <c r="L52" s="281"/>
      <c r="M52" s="281" t="s">
        <v>5</v>
      </c>
      <c r="N52" s="282"/>
    </row>
    <row r="53" spans="2:15" x14ac:dyDescent="0.2">
      <c r="B53" s="89">
        <f>+EightHrs</f>
        <v>7</v>
      </c>
      <c r="C53" s="55">
        <f>+IF(B53&gt;7,7/Criteria!$E$61,B53/Criteria!$E$61)</f>
        <v>1</v>
      </c>
      <c r="D53" s="47" t="s">
        <v>37</v>
      </c>
      <c r="E53" s="48">
        <f>+E46/E50</f>
        <v>238.42999999999998</v>
      </c>
      <c r="F53" s="48">
        <f>+E46/F50</f>
        <v>260.10545454545451</v>
      </c>
      <c r="G53" s="48" t="s">
        <v>42</v>
      </c>
      <c r="H53" s="48" t="s">
        <v>42</v>
      </c>
      <c r="I53" s="48" t="s">
        <v>42</v>
      </c>
      <c r="J53" s="48" t="s">
        <v>42</v>
      </c>
      <c r="K53" s="48" t="s">
        <v>42</v>
      </c>
      <c r="L53" s="48" t="s">
        <v>42</v>
      </c>
      <c r="M53" s="48" t="s">
        <v>42</v>
      </c>
      <c r="N53" s="49" t="s">
        <v>42</v>
      </c>
      <c r="O53" s="98" t="s">
        <v>42</v>
      </c>
    </row>
    <row r="54" spans="2:15" x14ac:dyDescent="0.2">
      <c r="B54" s="89">
        <f>+EightHrs</f>
        <v>7</v>
      </c>
      <c r="C54" s="55">
        <f>+IF(B54&gt;7,7/Criteria!$E$61,B54/Criteria!$E$61)</f>
        <v>1</v>
      </c>
      <c r="D54" s="47" t="s">
        <v>47</v>
      </c>
      <c r="E54" s="48">
        <f>+E47/E50</f>
        <v>407.95</v>
      </c>
      <c r="F54" s="48">
        <f>+E47/F50</f>
        <v>445.0363636363636</v>
      </c>
      <c r="G54" s="48" t="s">
        <v>42</v>
      </c>
      <c r="H54" s="48" t="s">
        <v>42</v>
      </c>
      <c r="I54" s="48" t="s">
        <v>42</v>
      </c>
      <c r="J54" s="48" t="s">
        <v>42</v>
      </c>
      <c r="K54" s="48" t="s">
        <v>42</v>
      </c>
      <c r="L54" s="48" t="s">
        <v>42</v>
      </c>
      <c r="M54" s="48" t="s">
        <v>42</v>
      </c>
      <c r="N54" s="49" t="s">
        <v>42</v>
      </c>
      <c r="O54" s="98" t="s">
        <v>42</v>
      </c>
    </row>
    <row r="55" spans="2:15" x14ac:dyDescent="0.2">
      <c r="B55" s="89">
        <f>+EightHrs</f>
        <v>7</v>
      </c>
      <c r="C55" s="55">
        <f>+IF(B55&gt;7,7/Criteria!$E$61,B55/Criteria!$E$61)</f>
        <v>1</v>
      </c>
      <c r="D55" s="47" t="s">
        <v>45</v>
      </c>
      <c r="E55" s="48">
        <f>+E48/E50</f>
        <v>424.05</v>
      </c>
      <c r="F55" s="48">
        <f>+E48/F50</f>
        <v>462.6</v>
      </c>
      <c r="G55" s="48" t="s">
        <v>42</v>
      </c>
      <c r="H55" s="48" t="s">
        <v>42</v>
      </c>
      <c r="I55" s="48" t="s">
        <v>42</v>
      </c>
      <c r="J55" s="48" t="s">
        <v>42</v>
      </c>
      <c r="K55" s="48" t="s">
        <v>42</v>
      </c>
      <c r="L55" s="48" t="s">
        <v>42</v>
      </c>
      <c r="M55" s="48" t="s">
        <v>42</v>
      </c>
      <c r="N55" s="49" t="s">
        <v>42</v>
      </c>
      <c r="O55" s="98" t="s">
        <v>42</v>
      </c>
    </row>
    <row r="56" spans="2:15" ht="13.5" thickBot="1" x14ac:dyDescent="0.25">
      <c r="B56" s="90">
        <f>+EightHrs</f>
        <v>7</v>
      </c>
      <c r="C56" s="50">
        <f>+IF(B56&gt;7,7/Criteria!$E$61,B56/Criteria!$E$61)</f>
        <v>1</v>
      </c>
      <c r="D56" s="51" t="s">
        <v>49</v>
      </c>
      <c r="E56" s="52">
        <f>+E49/E50</f>
        <v>569.48000000000013</v>
      </c>
      <c r="F56" s="52">
        <f>+E49/F50</f>
        <v>621.25090909090932</v>
      </c>
      <c r="G56" s="52" t="s">
        <v>42</v>
      </c>
      <c r="H56" s="52" t="s">
        <v>42</v>
      </c>
      <c r="I56" s="52" t="s">
        <v>42</v>
      </c>
      <c r="J56" s="52" t="s">
        <v>42</v>
      </c>
      <c r="K56" s="52" t="s">
        <v>42</v>
      </c>
      <c r="L56" s="52" t="s">
        <v>42</v>
      </c>
      <c r="M56" s="52" t="s">
        <v>42</v>
      </c>
      <c r="N56" s="53" t="s">
        <v>42</v>
      </c>
      <c r="O56" s="99" t="s">
        <v>42</v>
      </c>
    </row>
    <row r="57" spans="2:15" s="124" customFormat="1" x14ac:dyDescent="0.2">
      <c r="B57" s="125"/>
      <c r="C57" s="80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 s="124" customFormat="1" ht="30" customHeight="1" x14ac:dyDescent="0.2">
      <c r="B58" s="314" t="s">
        <v>79</v>
      </c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79"/>
    </row>
    <row r="59" spans="2:15" ht="13.5" thickBot="1" x14ac:dyDescent="0.25">
      <c r="B59" s="79"/>
      <c r="C59" s="80"/>
      <c r="D59" s="8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</row>
    <row r="60" spans="2:15" ht="30" customHeight="1" x14ac:dyDescent="0.3">
      <c r="B60" s="261" t="s">
        <v>59</v>
      </c>
      <c r="C60" s="262"/>
      <c r="D60" s="263"/>
      <c r="E60" s="264" t="s">
        <v>6</v>
      </c>
      <c r="F60" s="265"/>
      <c r="G60" s="266" t="s">
        <v>9</v>
      </c>
      <c r="H60" s="266"/>
      <c r="I60" s="266" t="s">
        <v>10</v>
      </c>
      <c r="J60" s="266"/>
      <c r="K60" s="266" t="s">
        <v>0</v>
      </c>
      <c r="L60" s="266"/>
      <c r="M60" s="266" t="s">
        <v>13</v>
      </c>
      <c r="N60" s="267"/>
      <c r="O60" s="78"/>
    </row>
    <row r="61" spans="2:15" x14ac:dyDescent="0.2">
      <c r="B61" s="126" t="s">
        <v>30</v>
      </c>
      <c r="C61" s="268" t="str">
        <f>+Criteria!B2</f>
        <v>EE ONLY</v>
      </c>
      <c r="D61" s="269"/>
      <c r="E61" s="270">
        <f>+Criteria!B16-(Criteria!$B$52*'7hrs SCCEA-CTA'!$C68)</f>
        <v>3221.16</v>
      </c>
      <c r="F61" s="271"/>
      <c r="G61" s="272" t="s">
        <v>42</v>
      </c>
      <c r="H61" s="272"/>
      <c r="I61" s="272" t="s">
        <v>42</v>
      </c>
      <c r="J61" s="272"/>
      <c r="K61" s="272" t="s">
        <v>42</v>
      </c>
      <c r="L61" s="272"/>
      <c r="M61" s="272" t="s">
        <v>42</v>
      </c>
      <c r="N61" s="273"/>
      <c r="O61" s="78"/>
    </row>
    <row r="62" spans="2:15" x14ac:dyDescent="0.2">
      <c r="B62" s="126" t="s">
        <v>30</v>
      </c>
      <c r="C62" s="268" t="str">
        <f>+Criteria!C2</f>
        <v>EE+SPOUSE</v>
      </c>
      <c r="D62" s="269"/>
      <c r="E62" s="270">
        <f>+Criteria!C16-(Criteria!$C$52*'7hrs SCCEA-CTA'!$C68)</f>
        <v>5591.4</v>
      </c>
      <c r="F62" s="271"/>
      <c r="G62" s="272" t="s">
        <v>42</v>
      </c>
      <c r="H62" s="272"/>
      <c r="I62" s="272" t="s">
        <v>42</v>
      </c>
      <c r="J62" s="272"/>
      <c r="K62" s="272" t="s">
        <v>42</v>
      </c>
      <c r="L62" s="272"/>
      <c r="M62" s="272" t="s">
        <v>42</v>
      </c>
      <c r="N62" s="273"/>
      <c r="O62" s="78"/>
    </row>
    <row r="63" spans="2:15" x14ac:dyDescent="0.2">
      <c r="B63" s="126" t="s">
        <v>30</v>
      </c>
      <c r="C63" s="268" t="str">
        <f>+Criteria!E2</f>
        <v xml:space="preserve">EE+CHILDREN </v>
      </c>
      <c r="D63" s="269"/>
      <c r="E63" s="270">
        <f>+Criteria!E16-(Criteria!$E$52*'7hrs SCCEA-CTA'!$C71)</f>
        <v>5700.6</v>
      </c>
      <c r="F63" s="271"/>
      <c r="G63" s="272" t="s">
        <v>42</v>
      </c>
      <c r="H63" s="272"/>
      <c r="I63" s="272" t="s">
        <v>42</v>
      </c>
      <c r="J63" s="272"/>
      <c r="K63" s="272" t="s">
        <v>42</v>
      </c>
      <c r="L63" s="272"/>
      <c r="M63" s="272" t="s">
        <v>42</v>
      </c>
      <c r="N63" s="273"/>
      <c r="O63" s="78"/>
    </row>
    <row r="64" spans="2:15" ht="13.5" thickBot="1" x14ac:dyDescent="0.25">
      <c r="B64" s="126" t="s">
        <v>30</v>
      </c>
      <c r="C64" s="319" t="str">
        <f>+Criteria!F2</f>
        <v>EE + FAMILY</v>
      </c>
      <c r="D64" s="320"/>
      <c r="E64" s="321">
        <f>+Criteria!F16-(Criteria!$F$52*'7hrs SCCEA-CTA'!$C71)</f>
        <v>7805.760000000002</v>
      </c>
      <c r="F64" s="322"/>
      <c r="G64" s="272" t="s">
        <v>42</v>
      </c>
      <c r="H64" s="272"/>
      <c r="I64" s="272" t="s">
        <v>42</v>
      </c>
      <c r="J64" s="272"/>
      <c r="K64" s="272" t="s">
        <v>42</v>
      </c>
      <c r="L64" s="272"/>
      <c r="M64" s="272" t="s">
        <v>42</v>
      </c>
      <c r="N64" s="273"/>
      <c r="O64" s="78"/>
    </row>
    <row r="65" spans="2:15" ht="14.25" thickTop="1" thickBot="1" x14ac:dyDescent="0.25">
      <c r="B65" s="127"/>
      <c r="C65" s="323" t="s">
        <v>41</v>
      </c>
      <c r="D65" s="324"/>
      <c r="E65" s="128">
        <f>+Criteria!$B$40</f>
        <v>12</v>
      </c>
      <c r="F65" s="128">
        <f>+Criteria!$B$41</f>
        <v>11</v>
      </c>
      <c r="G65" s="128">
        <f>+Criteria!$B$40</f>
        <v>12</v>
      </c>
      <c r="H65" s="128">
        <f>+Criteria!$B$41</f>
        <v>11</v>
      </c>
      <c r="I65" s="128">
        <f>+Criteria!$B$40</f>
        <v>12</v>
      </c>
      <c r="J65" s="128">
        <f>+Criteria!$B$41</f>
        <v>11</v>
      </c>
      <c r="K65" s="128">
        <f>+Criteria!$B$40</f>
        <v>12</v>
      </c>
      <c r="L65" s="128">
        <f>+Criteria!$B$41</f>
        <v>11</v>
      </c>
      <c r="M65" s="128">
        <f>+Criteria!$B$40</f>
        <v>12</v>
      </c>
      <c r="N65" s="129">
        <f>+Criteria!$B$41</f>
        <v>11</v>
      </c>
      <c r="O65" s="78"/>
    </row>
    <row r="66" spans="2:15" ht="14.25" thickTop="1" thickBot="1" x14ac:dyDescent="0.25">
      <c r="B66" s="130"/>
      <c r="C66" s="131"/>
      <c r="D66" s="132"/>
      <c r="E66" s="325" t="s">
        <v>29</v>
      </c>
      <c r="F66" s="326"/>
      <c r="G66" s="327" t="s">
        <v>29</v>
      </c>
      <c r="H66" s="328"/>
      <c r="I66" s="327" t="s">
        <v>29</v>
      </c>
      <c r="J66" s="328"/>
      <c r="K66" s="327" t="s">
        <v>29</v>
      </c>
      <c r="L66" s="328"/>
      <c r="M66" s="327" t="s">
        <v>29</v>
      </c>
      <c r="N66" s="329"/>
      <c r="O66" s="78"/>
    </row>
    <row r="67" spans="2:15" x14ac:dyDescent="0.2">
      <c r="B67" s="133" t="s">
        <v>2</v>
      </c>
      <c r="C67" s="134" t="s">
        <v>23</v>
      </c>
      <c r="D67" s="135" t="s">
        <v>27</v>
      </c>
      <c r="E67" s="330" t="s">
        <v>5</v>
      </c>
      <c r="F67" s="331"/>
      <c r="G67" s="332" t="s">
        <v>5</v>
      </c>
      <c r="H67" s="332"/>
      <c r="I67" s="332" t="s">
        <v>5</v>
      </c>
      <c r="J67" s="332"/>
      <c r="K67" s="332" t="s">
        <v>5</v>
      </c>
      <c r="L67" s="332"/>
      <c r="M67" s="332" t="s">
        <v>5</v>
      </c>
      <c r="N67" s="333"/>
      <c r="O67" s="78"/>
    </row>
    <row r="68" spans="2:15" x14ac:dyDescent="0.2">
      <c r="B68" s="136">
        <f>+EightHrs</f>
        <v>7</v>
      </c>
      <c r="C68" s="137">
        <f>+IF(B68&gt;7,7/Criteria!$E$61,B68/Criteria!$E$61)</f>
        <v>1</v>
      </c>
      <c r="D68" s="138" t="s">
        <v>37</v>
      </c>
      <c r="E68" s="139">
        <f>+E61/E65</f>
        <v>268.43</v>
      </c>
      <c r="F68" s="139">
        <f>+E61/F65</f>
        <v>292.83272727272725</v>
      </c>
      <c r="G68" s="139" t="s">
        <v>42</v>
      </c>
      <c r="H68" s="139" t="s">
        <v>42</v>
      </c>
      <c r="I68" s="139" t="s">
        <v>42</v>
      </c>
      <c r="J68" s="139" t="s">
        <v>42</v>
      </c>
      <c r="K68" s="139" t="s">
        <v>42</v>
      </c>
      <c r="L68" s="139" t="s">
        <v>42</v>
      </c>
      <c r="M68" s="139" t="s">
        <v>42</v>
      </c>
      <c r="N68" s="140" t="s">
        <v>42</v>
      </c>
      <c r="O68" s="78"/>
    </row>
    <row r="69" spans="2:15" x14ac:dyDescent="0.2">
      <c r="B69" s="136">
        <f>+EightHrs</f>
        <v>7</v>
      </c>
      <c r="C69" s="137">
        <f>+IF(B69&gt;7,7/Criteria!$E$61,B69/Criteria!$E$61)</f>
        <v>1</v>
      </c>
      <c r="D69" s="138" t="s">
        <v>47</v>
      </c>
      <c r="E69" s="139">
        <f>+E62/E65</f>
        <v>465.95</v>
      </c>
      <c r="F69" s="139">
        <f>+E62/F65</f>
        <v>508.30909090909086</v>
      </c>
      <c r="G69" s="139" t="s">
        <v>42</v>
      </c>
      <c r="H69" s="139" t="s">
        <v>42</v>
      </c>
      <c r="I69" s="139" t="s">
        <v>42</v>
      </c>
      <c r="J69" s="139" t="s">
        <v>42</v>
      </c>
      <c r="K69" s="139" t="s">
        <v>42</v>
      </c>
      <c r="L69" s="139" t="s">
        <v>42</v>
      </c>
      <c r="M69" s="139" t="s">
        <v>42</v>
      </c>
      <c r="N69" s="140" t="s">
        <v>42</v>
      </c>
      <c r="O69" s="78"/>
    </row>
    <row r="70" spans="2:15" x14ac:dyDescent="0.2">
      <c r="B70" s="136">
        <f>+EightHrs</f>
        <v>7</v>
      </c>
      <c r="C70" s="137">
        <f>+IF(B70&gt;7,7/Criteria!$E$61,B70/Criteria!$E$61)</f>
        <v>1</v>
      </c>
      <c r="D70" s="138" t="s">
        <v>45</v>
      </c>
      <c r="E70" s="139">
        <f>+E63/E65</f>
        <v>475.05</v>
      </c>
      <c r="F70" s="139">
        <f>+E63/F65</f>
        <v>518.23636363636365</v>
      </c>
      <c r="G70" s="139" t="s">
        <v>42</v>
      </c>
      <c r="H70" s="139" t="s">
        <v>42</v>
      </c>
      <c r="I70" s="139" t="s">
        <v>42</v>
      </c>
      <c r="J70" s="139" t="s">
        <v>42</v>
      </c>
      <c r="K70" s="139" t="s">
        <v>42</v>
      </c>
      <c r="L70" s="139" t="s">
        <v>42</v>
      </c>
      <c r="M70" s="139" t="s">
        <v>42</v>
      </c>
      <c r="N70" s="140" t="s">
        <v>42</v>
      </c>
      <c r="O70" s="78"/>
    </row>
    <row r="71" spans="2:15" ht="13.5" thickBot="1" x14ac:dyDescent="0.25">
      <c r="B71" s="141">
        <f>+EightHrs</f>
        <v>7</v>
      </c>
      <c r="C71" s="142">
        <f>+IF(B71&gt;7,7/Criteria!$E$61,B71/Criteria!$E$61)</f>
        <v>1</v>
      </c>
      <c r="D71" s="143" t="s">
        <v>49</v>
      </c>
      <c r="E71" s="144">
        <f>+E64/E65</f>
        <v>650.48000000000013</v>
      </c>
      <c r="F71" s="144">
        <f>+E64/F65</f>
        <v>709.61454545454569</v>
      </c>
      <c r="G71" s="144" t="s">
        <v>42</v>
      </c>
      <c r="H71" s="144" t="s">
        <v>42</v>
      </c>
      <c r="I71" s="144" t="s">
        <v>42</v>
      </c>
      <c r="J71" s="144" t="s">
        <v>42</v>
      </c>
      <c r="K71" s="144" t="s">
        <v>42</v>
      </c>
      <c r="L71" s="144" t="s">
        <v>42</v>
      </c>
      <c r="M71" s="144" t="s">
        <v>42</v>
      </c>
      <c r="N71" s="145" t="s">
        <v>42</v>
      </c>
      <c r="O71" s="78"/>
    </row>
    <row r="72" spans="2:15" ht="13.5" thickBot="1" x14ac:dyDescent="0.25">
      <c r="B72" s="79"/>
      <c r="C72" s="80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</row>
    <row r="73" spans="2:15" ht="32.450000000000003" customHeight="1" x14ac:dyDescent="0.3">
      <c r="B73" s="334" t="s">
        <v>60</v>
      </c>
      <c r="C73" s="335"/>
      <c r="D73" s="336"/>
      <c r="E73" s="337" t="s">
        <v>6</v>
      </c>
      <c r="F73" s="338"/>
      <c r="G73" s="339" t="s">
        <v>9</v>
      </c>
      <c r="H73" s="339"/>
      <c r="I73" s="339" t="s">
        <v>10</v>
      </c>
      <c r="J73" s="339"/>
      <c r="K73" s="339" t="s">
        <v>0</v>
      </c>
      <c r="L73" s="339"/>
      <c r="M73" s="339" t="s">
        <v>13</v>
      </c>
      <c r="N73" s="340"/>
      <c r="O73" s="78"/>
    </row>
    <row r="74" spans="2:15" x14ac:dyDescent="0.2">
      <c r="B74" s="147" t="s">
        <v>30</v>
      </c>
      <c r="C74" s="343" t="str">
        <f>+Criteria!B2</f>
        <v>EE ONLY</v>
      </c>
      <c r="D74" s="344"/>
      <c r="E74" s="345">
        <f>+Criteria!B17-(Criteria!$B$52*'7hrs SCCEA-CTA'!$C81)</f>
        <v>2393.16</v>
      </c>
      <c r="F74" s="346"/>
      <c r="G74" s="341" t="s">
        <v>42</v>
      </c>
      <c r="H74" s="341"/>
      <c r="I74" s="341" t="s">
        <v>42</v>
      </c>
      <c r="J74" s="341"/>
      <c r="K74" s="341" t="s">
        <v>42</v>
      </c>
      <c r="L74" s="341"/>
      <c r="M74" s="341" t="s">
        <v>42</v>
      </c>
      <c r="N74" s="342"/>
      <c r="O74" s="78"/>
    </row>
    <row r="75" spans="2:15" x14ac:dyDescent="0.2">
      <c r="B75" s="147" t="s">
        <v>30</v>
      </c>
      <c r="C75" s="343" t="str">
        <f>+Criteria!C2</f>
        <v>EE+SPOUSE</v>
      </c>
      <c r="D75" s="344"/>
      <c r="E75" s="345">
        <f>+Criteria!C17-(Criteria!$C$52*'7hrs SCCEA-CTA'!$C81)</f>
        <v>3935.3999999999996</v>
      </c>
      <c r="F75" s="346"/>
      <c r="G75" s="341" t="s">
        <v>42</v>
      </c>
      <c r="H75" s="341"/>
      <c r="I75" s="341" t="s">
        <v>42</v>
      </c>
      <c r="J75" s="341"/>
      <c r="K75" s="341" t="s">
        <v>42</v>
      </c>
      <c r="L75" s="341"/>
      <c r="M75" s="341" t="s">
        <v>42</v>
      </c>
      <c r="N75" s="342"/>
      <c r="O75" s="78"/>
    </row>
    <row r="76" spans="2:15" x14ac:dyDescent="0.2">
      <c r="B76" s="147" t="s">
        <v>30</v>
      </c>
      <c r="C76" s="343" t="str">
        <f>+Criteria!E2</f>
        <v xml:space="preserve">EE+CHILDREN </v>
      </c>
      <c r="D76" s="344"/>
      <c r="E76" s="345">
        <f>+Criteria!E17-(Criteria!$E$52*'7hrs SCCEA-CTA'!$C84)</f>
        <v>4212.6000000000004</v>
      </c>
      <c r="F76" s="346"/>
      <c r="G76" s="341" t="s">
        <v>42</v>
      </c>
      <c r="H76" s="341"/>
      <c r="I76" s="341" t="s">
        <v>42</v>
      </c>
      <c r="J76" s="341"/>
      <c r="K76" s="341" t="s">
        <v>42</v>
      </c>
      <c r="L76" s="341"/>
      <c r="M76" s="341" t="s">
        <v>42</v>
      </c>
      <c r="N76" s="342"/>
      <c r="O76" s="78"/>
    </row>
    <row r="77" spans="2:15" ht="13.5" thickBot="1" x14ac:dyDescent="0.25">
      <c r="B77" s="147" t="s">
        <v>30</v>
      </c>
      <c r="C77" s="367" t="str">
        <f>+Criteria!F2</f>
        <v>EE + FAMILY</v>
      </c>
      <c r="D77" s="368"/>
      <c r="E77" s="369">
        <f>+Criteria!F17-(Criteria!$F$52*'7hrs SCCEA-CTA'!$C84)</f>
        <v>5489.760000000002</v>
      </c>
      <c r="F77" s="370"/>
      <c r="G77" s="341" t="s">
        <v>42</v>
      </c>
      <c r="H77" s="341"/>
      <c r="I77" s="341" t="s">
        <v>42</v>
      </c>
      <c r="J77" s="341"/>
      <c r="K77" s="341" t="s">
        <v>42</v>
      </c>
      <c r="L77" s="341"/>
      <c r="M77" s="341" t="s">
        <v>42</v>
      </c>
      <c r="N77" s="342"/>
      <c r="O77" s="78"/>
    </row>
    <row r="78" spans="2:15" ht="14.25" thickTop="1" thickBot="1" x14ac:dyDescent="0.25">
      <c r="B78" s="148"/>
      <c r="C78" s="365" t="s">
        <v>41</v>
      </c>
      <c r="D78" s="366"/>
      <c r="E78" s="149">
        <f>+Criteria!$B$40</f>
        <v>12</v>
      </c>
      <c r="F78" s="149">
        <f>+Criteria!$B$41</f>
        <v>11</v>
      </c>
      <c r="G78" s="149">
        <f>+Criteria!$B$40</f>
        <v>12</v>
      </c>
      <c r="H78" s="149">
        <f>+Criteria!$B$41</f>
        <v>11</v>
      </c>
      <c r="I78" s="149">
        <f>+Criteria!$B$40</f>
        <v>12</v>
      </c>
      <c r="J78" s="149">
        <f>+Criteria!$B$41</f>
        <v>11</v>
      </c>
      <c r="K78" s="149">
        <f>+Criteria!$B$40</f>
        <v>12</v>
      </c>
      <c r="L78" s="149">
        <f>+Criteria!$B$41</f>
        <v>11</v>
      </c>
      <c r="M78" s="149">
        <f>+Criteria!$B$40</f>
        <v>12</v>
      </c>
      <c r="N78" s="151">
        <f>+Criteria!$B$41</f>
        <v>11</v>
      </c>
      <c r="O78" s="78"/>
    </row>
    <row r="79" spans="2:15" ht="14.25" thickTop="1" thickBot="1" x14ac:dyDescent="0.25">
      <c r="B79" s="152"/>
      <c r="C79" s="153"/>
      <c r="D79" s="154"/>
      <c r="E79" s="347" t="s">
        <v>29</v>
      </c>
      <c r="F79" s="348"/>
      <c r="G79" s="349" t="s">
        <v>29</v>
      </c>
      <c r="H79" s="350"/>
      <c r="I79" s="349" t="s">
        <v>29</v>
      </c>
      <c r="J79" s="350"/>
      <c r="K79" s="349" t="s">
        <v>29</v>
      </c>
      <c r="L79" s="350"/>
      <c r="M79" s="349" t="s">
        <v>29</v>
      </c>
      <c r="N79" s="351"/>
      <c r="O79" s="78"/>
    </row>
    <row r="80" spans="2:15" x14ac:dyDescent="0.2">
      <c r="B80" s="155" t="s">
        <v>2</v>
      </c>
      <c r="C80" s="156" t="s">
        <v>23</v>
      </c>
      <c r="D80" s="157" t="s">
        <v>27</v>
      </c>
      <c r="E80" s="352" t="s">
        <v>5</v>
      </c>
      <c r="F80" s="353"/>
      <c r="G80" s="354" t="s">
        <v>5</v>
      </c>
      <c r="H80" s="354"/>
      <c r="I80" s="354" t="s">
        <v>5</v>
      </c>
      <c r="J80" s="354"/>
      <c r="K80" s="354" t="s">
        <v>5</v>
      </c>
      <c r="L80" s="354"/>
      <c r="M80" s="354" t="s">
        <v>5</v>
      </c>
      <c r="N80" s="355"/>
      <c r="O80" s="78"/>
    </row>
    <row r="81" spans="2:15" x14ac:dyDescent="0.2">
      <c r="B81" s="158">
        <f>+EightHrs</f>
        <v>7</v>
      </c>
      <c r="C81" s="159">
        <f>+IF(B81&gt;7,7/Criteria!$E$61,B81/Criteria!$E$61)</f>
        <v>1</v>
      </c>
      <c r="D81" s="160" t="s">
        <v>37</v>
      </c>
      <c r="E81" s="161">
        <f>+E74/E78</f>
        <v>199.42999999999998</v>
      </c>
      <c r="F81" s="161">
        <f>+E74/F78</f>
        <v>217.55999999999997</v>
      </c>
      <c r="G81" s="161" t="s">
        <v>42</v>
      </c>
      <c r="H81" s="161" t="s">
        <v>42</v>
      </c>
      <c r="I81" s="161" t="s">
        <v>42</v>
      </c>
      <c r="J81" s="161" t="s">
        <v>42</v>
      </c>
      <c r="K81" s="161" t="s">
        <v>42</v>
      </c>
      <c r="L81" s="161" t="s">
        <v>42</v>
      </c>
      <c r="M81" s="161" t="s">
        <v>42</v>
      </c>
      <c r="N81" s="162" t="s">
        <v>42</v>
      </c>
      <c r="O81" s="78"/>
    </row>
    <row r="82" spans="2:15" x14ac:dyDescent="0.2">
      <c r="B82" s="158">
        <f>+EightHrs</f>
        <v>7</v>
      </c>
      <c r="C82" s="159">
        <f>+IF(B82&gt;7,7/Criteria!$E$61,B82/Criteria!$E$61)</f>
        <v>1</v>
      </c>
      <c r="D82" s="160" t="s">
        <v>47</v>
      </c>
      <c r="E82" s="161">
        <f>+E75/E78</f>
        <v>327.95</v>
      </c>
      <c r="F82" s="161">
        <f>+E75/F78</f>
        <v>357.76363636363635</v>
      </c>
      <c r="G82" s="161" t="s">
        <v>42</v>
      </c>
      <c r="H82" s="161" t="s">
        <v>42</v>
      </c>
      <c r="I82" s="161" t="s">
        <v>42</v>
      </c>
      <c r="J82" s="161" t="s">
        <v>42</v>
      </c>
      <c r="K82" s="161" t="s">
        <v>42</v>
      </c>
      <c r="L82" s="161" t="s">
        <v>42</v>
      </c>
      <c r="M82" s="161" t="s">
        <v>42</v>
      </c>
      <c r="N82" s="162" t="s">
        <v>42</v>
      </c>
      <c r="O82" s="78"/>
    </row>
    <row r="83" spans="2:15" x14ac:dyDescent="0.2">
      <c r="B83" s="158">
        <f>+EightHrs</f>
        <v>7</v>
      </c>
      <c r="C83" s="159">
        <f>+IF(B83&gt;7,7/Criteria!$E$61,B83/Criteria!$E$61)</f>
        <v>1</v>
      </c>
      <c r="D83" s="160" t="s">
        <v>45</v>
      </c>
      <c r="E83" s="161">
        <f>+E76/E78</f>
        <v>351.05</v>
      </c>
      <c r="F83" s="161">
        <f>+E76/F78</f>
        <v>382.9636363636364</v>
      </c>
      <c r="G83" s="161" t="s">
        <v>42</v>
      </c>
      <c r="H83" s="161" t="s">
        <v>42</v>
      </c>
      <c r="I83" s="161" t="s">
        <v>42</v>
      </c>
      <c r="J83" s="161" t="s">
        <v>42</v>
      </c>
      <c r="K83" s="161" t="s">
        <v>42</v>
      </c>
      <c r="L83" s="161" t="s">
        <v>42</v>
      </c>
      <c r="M83" s="161" t="s">
        <v>42</v>
      </c>
      <c r="N83" s="162" t="s">
        <v>42</v>
      </c>
      <c r="O83" s="78"/>
    </row>
    <row r="84" spans="2:15" ht="13.5" thickBot="1" x14ac:dyDescent="0.25">
      <c r="B84" s="163">
        <f>+EightHrs</f>
        <v>7</v>
      </c>
      <c r="C84" s="164">
        <f>+IF(B84&gt;7,7/Criteria!$E$61,B84/Criteria!$E$61)</f>
        <v>1</v>
      </c>
      <c r="D84" s="165" t="s">
        <v>49</v>
      </c>
      <c r="E84" s="166">
        <f>+E77/E78</f>
        <v>457.48000000000019</v>
      </c>
      <c r="F84" s="166">
        <f>+E77/F78</f>
        <v>499.06909090909107</v>
      </c>
      <c r="G84" s="166" t="s">
        <v>42</v>
      </c>
      <c r="H84" s="166" t="s">
        <v>42</v>
      </c>
      <c r="I84" s="166" t="s">
        <v>42</v>
      </c>
      <c r="J84" s="166" t="s">
        <v>42</v>
      </c>
      <c r="K84" s="166" t="s">
        <v>42</v>
      </c>
      <c r="L84" s="166" t="s">
        <v>42</v>
      </c>
      <c r="M84" s="166" t="s">
        <v>42</v>
      </c>
      <c r="N84" s="167" t="s">
        <v>42</v>
      </c>
      <c r="O84" s="78"/>
    </row>
    <row r="85" spans="2:15" x14ac:dyDescent="0.2">
      <c r="B85" s="125"/>
      <c r="C85" s="80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8"/>
    </row>
    <row r="86" spans="2:15" ht="36.75" customHeight="1" x14ac:dyDescent="0.2">
      <c r="B86" s="314" t="s">
        <v>79</v>
      </c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78"/>
    </row>
    <row r="87" spans="2:15" ht="13.5" thickBot="1" x14ac:dyDescent="0.25">
      <c r="B87" s="79"/>
      <c r="C87" s="80"/>
      <c r="D87" s="81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8"/>
    </row>
    <row r="88" spans="2:15" ht="32.450000000000003" customHeight="1" x14ac:dyDescent="0.3">
      <c r="B88" s="377" t="s">
        <v>87</v>
      </c>
      <c r="C88" s="378"/>
      <c r="D88" s="379"/>
      <c r="E88" s="380" t="s">
        <v>6</v>
      </c>
      <c r="F88" s="381"/>
      <c r="G88" s="382" t="s">
        <v>9</v>
      </c>
      <c r="H88" s="382"/>
      <c r="I88" s="382" t="s">
        <v>10</v>
      </c>
      <c r="J88" s="382"/>
      <c r="K88" s="382" t="s">
        <v>0</v>
      </c>
      <c r="L88" s="382"/>
      <c r="M88" s="382" t="s">
        <v>13</v>
      </c>
      <c r="N88" s="383"/>
      <c r="O88" s="78"/>
    </row>
    <row r="89" spans="2:15" x14ac:dyDescent="0.2">
      <c r="B89" s="174" t="s">
        <v>30</v>
      </c>
      <c r="C89" s="373" t="str">
        <f>+Criteria!B2</f>
        <v>EE ONLY</v>
      </c>
      <c r="D89" s="374"/>
      <c r="E89" s="375">
        <f>+Criteria!B18-(Criteria!$B$52*'7hrs SCCEA-CTA'!$C96)</f>
        <v>2141.16</v>
      </c>
      <c r="F89" s="376"/>
      <c r="G89" s="371" t="s">
        <v>42</v>
      </c>
      <c r="H89" s="371"/>
      <c r="I89" s="371" t="s">
        <v>42</v>
      </c>
      <c r="J89" s="371"/>
      <c r="K89" s="371" t="s">
        <v>42</v>
      </c>
      <c r="L89" s="371"/>
      <c r="M89" s="371" t="s">
        <v>42</v>
      </c>
      <c r="N89" s="372"/>
      <c r="O89" s="78"/>
    </row>
    <row r="90" spans="2:15" x14ac:dyDescent="0.2">
      <c r="B90" s="174" t="s">
        <v>30</v>
      </c>
      <c r="C90" s="399" t="str">
        <f>+Criteria!C2</f>
        <v>EE+SPOUSE</v>
      </c>
      <c r="D90" s="374"/>
      <c r="E90" s="375">
        <f>+Criteria!C18-(Criteria!$C$52*'7hrs SCCEA-CTA'!$C96)</f>
        <v>3431.3999999999996</v>
      </c>
      <c r="F90" s="376"/>
      <c r="G90" s="371" t="s">
        <v>42</v>
      </c>
      <c r="H90" s="371"/>
      <c r="I90" s="371" t="s">
        <v>42</v>
      </c>
      <c r="J90" s="371"/>
      <c r="K90" s="371" t="s">
        <v>42</v>
      </c>
      <c r="L90" s="371"/>
      <c r="M90" s="371" t="s">
        <v>42</v>
      </c>
      <c r="N90" s="372"/>
      <c r="O90" s="78"/>
    </row>
    <row r="91" spans="2:15" x14ac:dyDescent="0.2">
      <c r="B91" s="174" t="s">
        <v>30</v>
      </c>
      <c r="C91" s="373" t="str">
        <f>+Criteria!E2</f>
        <v xml:space="preserve">EE+CHILDREN </v>
      </c>
      <c r="D91" s="374"/>
      <c r="E91" s="375">
        <f>+Criteria!E18-(Criteria!$E$52*'7hrs SCCEA-CTA'!$C99)</f>
        <v>3768.6000000000004</v>
      </c>
      <c r="F91" s="376"/>
      <c r="G91" s="371" t="s">
        <v>42</v>
      </c>
      <c r="H91" s="371"/>
      <c r="I91" s="371" t="s">
        <v>42</v>
      </c>
      <c r="J91" s="371"/>
      <c r="K91" s="371" t="s">
        <v>42</v>
      </c>
      <c r="L91" s="371"/>
      <c r="M91" s="371" t="s">
        <v>42</v>
      </c>
      <c r="N91" s="372"/>
      <c r="O91" s="78"/>
    </row>
    <row r="92" spans="2:15" ht="13.5" thickBot="1" x14ac:dyDescent="0.25">
      <c r="B92" s="174" t="s">
        <v>30</v>
      </c>
      <c r="C92" s="388" t="str">
        <f>+Criteria!F2</f>
        <v>EE + FAMILY</v>
      </c>
      <c r="D92" s="389"/>
      <c r="E92" s="390">
        <f>+Criteria!F18-(Criteria!$F$52*'7hrs SCCEA-CTA'!$C99)</f>
        <v>4781.760000000002</v>
      </c>
      <c r="F92" s="391"/>
      <c r="G92" s="371" t="s">
        <v>42</v>
      </c>
      <c r="H92" s="371"/>
      <c r="I92" s="371" t="s">
        <v>42</v>
      </c>
      <c r="J92" s="371"/>
      <c r="K92" s="371" t="s">
        <v>42</v>
      </c>
      <c r="L92" s="371"/>
      <c r="M92" s="371" t="s">
        <v>42</v>
      </c>
      <c r="N92" s="372"/>
      <c r="O92" s="78"/>
    </row>
    <row r="93" spans="2:15" ht="14.25" thickTop="1" thickBot="1" x14ac:dyDescent="0.25">
      <c r="B93" s="175"/>
      <c r="C93" s="392" t="s">
        <v>41</v>
      </c>
      <c r="D93" s="393"/>
      <c r="E93" s="176">
        <f>+Criteria!$B$40</f>
        <v>12</v>
      </c>
      <c r="F93" s="176">
        <f>+Criteria!$B$41</f>
        <v>11</v>
      </c>
      <c r="G93" s="176">
        <f>+Criteria!$B$40</f>
        <v>12</v>
      </c>
      <c r="H93" s="176">
        <f>+Criteria!$B$41</f>
        <v>11</v>
      </c>
      <c r="I93" s="176">
        <f>+Criteria!$B$40</f>
        <v>12</v>
      </c>
      <c r="J93" s="176">
        <f>+Criteria!$B$41</f>
        <v>11</v>
      </c>
      <c r="K93" s="176">
        <f>+Criteria!$B$40</f>
        <v>12</v>
      </c>
      <c r="L93" s="176">
        <f>+Criteria!$B$41</f>
        <v>11</v>
      </c>
      <c r="M93" s="176">
        <f>+Criteria!$B$40</f>
        <v>12</v>
      </c>
      <c r="N93" s="177">
        <f>+Criteria!$B$41</f>
        <v>11</v>
      </c>
      <c r="O93" s="78"/>
    </row>
    <row r="94" spans="2:15" ht="14.25" thickTop="1" thickBot="1" x14ac:dyDescent="0.25">
      <c r="B94" s="178"/>
      <c r="C94" s="179"/>
      <c r="D94" s="180"/>
      <c r="E94" s="394" t="s">
        <v>29</v>
      </c>
      <c r="F94" s="395"/>
      <c r="G94" s="396" t="s">
        <v>29</v>
      </c>
      <c r="H94" s="397"/>
      <c r="I94" s="396" t="s">
        <v>29</v>
      </c>
      <c r="J94" s="397"/>
      <c r="K94" s="396" t="s">
        <v>29</v>
      </c>
      <c r="L94" s="397"/>
      <c r="M94" s="396" t="s">
        <v>29</v>
      </c>
      <c r="N94" s="398"/>
      <c r="O94" s="78"/>
    </row>
    <row r="95" spans="2:15" x14ac:dyDescent="0.2">
      <c r="B95" s="181" t="s">
        <v>2</v>
      </c>
      <c r="C95" s="182" t="s">
        <v>23</v>
      </c>
      <c r="D95" s="183" t="s">
        <v>27</v>
      </c>
      <c r="E95" s="384" t="s">
        <v>5</v>
      </c>
      <c r="F95" s="385"/>
      <c r="G95" s="386" t="s">
        <v>5</v>
      </c>
      <c r="H95" s="386"/>
      <c r="I95" s="386" t="s">
        <v>5</v>
      </c>
      <c r="J95" s="386"/>
      <c r="K95" s="386" t="s">
        <v>5</v>
      </c>
      <c r="L95" s="386"/>
      <c r="M95" s="386" t="s">
        <v>5</v>
      </c>
      <c r="N95" s="387"/>
      <c r="O95" s="78"/>
    </row>
    <row r="96" spans="2:15" x14ac:dyDescent="0.2">
      <c r="B96" s="184">
        <f>+EightHrs</f>
        <v>7</v>
      </c>
      <c r="C96" s="185">
        <f>+IF(B96&gt;7,7/Criteria!$E$61,B96/Criteria!$E$61)</f>
        <v>1</v>
      </c>
      <c r="D96" s="186" t="s">
        <v>37</v>
      </c>
      <c r="E96" s="187">
        <f>+E89/E93</f>
        <v>178.42999999999998</v>
      </c>
      <c r="F96" s="187">
        <f>+E89/F93</f>
        <v>194.65090909090907</v>
      </c>
      <c r="G96" s="187" t="s">
        <v>42</v>
      </c>
      <c r="H96" s="187" t="s">
        <v>42</v>
      </c>
      <c r="I96" s="187" t="s">
        <v>42</v>
      </c>
      <c r="J96" s="187" t="s">
        <v>42</v>
      </c>
      <c r="K96" s="187" t="s">
        <v>42</v>
      </c>
      <c r="L96" s="187" t="s">
        <v>42</v>
      </c>
      <c r="M96" s="187" t="s">
        <v>42</v>
      </c>
      <c r="N96" s="188" t="s">
        <v>42</v>
      </c>
      <c r="O96" s="78"/>
    </row>
    <row r="97" spans="2:15" x14ac:dyDescent="0.2">
      <c r="B97" s="184">
        <f>+EightHrs</f>
        <v>7</v>
      </c>
      <c r="C97" s="185">
        <f>+IF(B97&gt;7,7/Criteria!$E$61,B97/Criteria!$E$61)</f>
        <v>1</v>
      </c>
      <c r="D97" s="186" t="s">
        <v>47</v>
      </c>
      <c r="E97" s="187">
        <f>+E90/E93</f>
        <v>285.95</v>
      </c>
      <c r="F97" s="187">
        <f>+E90/F93</f>
        <v>311.94545454545454</v>
      </c>
      <c r="G97" s="187" t="s">
        <v>42</v>
      </c>
      <c r="H97" s="187" t="s">
        <v>42</v>
      </c>
      <c r="I97" s="187" t="s">
        <v>42</v>
      </c>
      <c r="J97" s="187" t="s">
        <v>42</v>
      </c>
      <c r="K97" s="187" t="s">
        <v>42</v>
      </c>
      <c r="L97" s="187" t="s">
        <v>42</v>
      </c>
      <c r="M97" s="187" t="s">
        <v>42</v>
      </c>
      <c r="N97" s="188" t="s">
        <v>42</v>
      </c>
      <c r="O97" s="78"/>
    </row>
    <row r="98" spans="2:15" x14ac:dyDescent="0.2">
      <c r="B98" s="184">
        <f>+EightHrs</f>
        <v>7</v>
      </c>
      <c r="C98" s="185">
        <f>+IF(B98&gt;7,7/Criteria!$E$61,B98/Criteria!$E$61)</f>
        <v>1</v>
      </c>
      <c r="D98" s="186" t="s">
        <v>45</v>
      </c>
      <c r="E98" s="187">
        <f>+E91/E93</f>
        <v>314.05</v>
      </c>
      <c r="F98" s="187">
        <f>+E91/F93</f>
        <v>342.6</v>
      </c>
      <c r="G98" s="187" t="s">
        <v>42</v>
      </c>
      <c r="H98" s="187" t="s">
        <v>42</v>
      </c>
      <c r="I98" s="187" t="s">
        <v>42</v>
      </c>
      <c r="J98" s="187" t="s">
        <v>42</v>
      </c>
      <c r="K98" s="187" t="s">
        <v>42</v>
      </c>
      <c r="L98" s="187" t="s">
        <v>42</v>
      </c>
      <c r="M98" s="187" t="s">
        <v>42</v>
      </c>
      <c r="N98" s="188" t="s">
        <v>42</v>
      </c>
      <c r="O98" s="78"/>
    </row>
    <row r="99" spans="2:15" ht="13.5" thickBot="1" x14ac:dyDescent="0.25">
      <c r="B99" s="189">
        <f>+EightHrs</f>
        <v>7</v>
      </c>
      <c r="C99" s="190">
        <f>+IF(B99&gt;7,7/Criteria!$E$61,B99/Criteria!$E$61)</f>
        <v>1</v>
      </c>
      <c r="D99" s="191" t="s">
        <v>49</v>
      </c>
      <c r="E99" s="192">
        <f>+E92/E93</f>
        <v>398.48000000000019</v>
      </c>
      <c r="F99" s="192">
        <f>+E92/F93</f>
        <v>434.70545454545476</v>
      </c>
      <c r="G99" s="192" t="s">
        <v>42</v>
      </c>
      <c r="H99" s="192" t="s">
        <v>42</v>
      </c>
      <c r="I99" s="192" t="s">
        <v>42</v>
      </c>
      <c r="J99" s="192" t="s">
        <v>42</v>
      </c>
      <c r="K99" s="192" t="s">
        <v>42</v>
      </c>
      <c r="L99" s="192" t="s">
        <v>42</v>
      </c>
      <c r="M99" s="192" t="s">
        <v>42</v>
      </c>
      <c r="N99" s="193" t="s">
        <v>42</v>
      </c>
      <c r="O99" s="78"/>
    </row>
    <row r="101" spans="2:15" ht="34.5" customHeight="1" x14ac:dyDescent="0.2">
      <c r="B101" s="314" t="s">
        <v>79</v>
      </c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</row>
  </sheetData>
  <sheetProtection algorithmName="SHA-512" hashValue="sN6FHj7PppIBdm56co0Zskqx4DgWyw6YFIZeZ0z49rbcNk9byDgEP1Sus8WT61vQ/HIDztOINB1Q75t33j6iNg==" saltValue="Z7iuPUjyE15pwAjanU6qpg==" spinCount="100000" sheet="1" objects="1" scenarios="1"/>
  <mergeCells count="292">
    <mergeCell ref="E95:F95"/>
    <mergeCell ref="G95:H95"/>
    <mergeCell ref="I95:J95"/>
    <mergeCell ref="K95:L95"/>
    <mergeCell ref="M95:N95"/>
    <mergeCell ref="C92:D92"/>
    <mergeCell ref="E92:F92"/>
    <mergeCell ref="G92:H92"/>
    <mergeCell ref="I92:J92"/>
    <mergeCell ref="K92:L92"/>
    <mergeCell ref="M92:N92"/>
    <mergeCell ref="C93:D93"/>
    <mergeCell ref="E94:F94"/>
    <mergeCell ref="G94:H94"/>
    <mergeCell ref="I94:J94"/>
    <mergeCell ref="K94:L94"/>
    <mergeCell ref="M94:N94"/>
    <mergeCell ref="C90:D90"/>
    <mergeCell ref="E90:F90"/>
    <mergeCell ref="G90:H90"/>
    <mergeCell ref="I90:J90"/>
    <mergeCell ref="K90:L90"/>
    <mergeCell ref="M90:N90"/>
    <mergeCell ref="C91:D91"/>
    <mergeCell ref="E91:F91"/>
    <mergeCell ref="G91:H91"/>
    <mergeCell ref="I91:J91"/>
    <mergeCell ref="K91:L91"/>
    <mergeCell ref="M91:N91"/>
    <mergeCell ref="B88:D88"/>
    <mergeCell ref="E88:F88"/>
    <mergeCell ref="G88:H88"/>
    <mergeCell ref="I88:J88"/>
    <mergeCell ref="K88:L88"/>
    <mergeCell ref="M88:N88"/>
    <mergeCell ref="C89:D89"/>
    <mergeCell ref="E89:F89"/>
    <mergeCell ref="G89:H89"/>
    <mergeCell ref="I89:J89"/>
    <mergeCell ref="K89:L89"/>
    <mergeCell ref="M89:N89"/>
    <mergeCell ref="B58:N58"/>
    <mergeCell ref="C78:D78"/>
    <mergeCell ref="E79:F79"/>
    <mergeCell ref="G79:H79"/>
    <mergeCell ref="I79:J79"/>
    <mergeCell ref="K79:L79"/>
    <mergeCell ref="M79:N79"/>
    <mergeCell ref="E80:F80"/>
    <mergeCell ref="G80:H80"/>
    <mergeCell ref="I80:J80"/>
    <mergeCell ref="K80:L80"/>
    <mergeCell ref="M80:N80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4:D74"/>
    <mergeCell ref="E74:F74"/>
    <mergeCell ref="G74:H74"/>
    <mergeCell ref="I74:J74"/>
    <mergeCell ref="K74:L74"/>
    <mergeCell ref="M74:N74"/>
    <mergeCell ref="C75:D75"/>
    <mergeCell ref="E75:F75"/>
    <mergeCell ref="G75:H75"/>
    <mergeCell ref="I75:J75"/>
    <mergeCell ref="K75:L75"/>
    <mergeCell ref="M75:N75"/>
    <mergeCell ref="E67:F67"/>
    <mergeCell ref="G67:H67"/>
    <mergeCell ref="I67:J67"/>
    <mergeCell ref="K67:L67"/>
    <mergeCell ref="M67:N67"/>
    <mergeCell ref="B73:D73"/>
    <mergeCell ref="E73:F73"/>
    <mergeCell ref="G73:H73"/>
    <mergeCell ref="I73:J73"/>
    <mergeCell ref="K73:L73"/>
    <mergeCell ref="M73:N73"/>
    <mergeCell ref="C64:D64"/>
    <mergeCell ref="E64:F64"/>
    <mergeCell ref="G64:H64"/>
    <mergeCell ref="I64:J64"/>
    <mergeCell ref="K64:L64"/>
    <mergeCell ref="M64:N64"/>
    <mergeCell ref="C65:D65"/>
    <mergeCell ref="E66:F66"/>
    <mergeCell ref="G66:H66"/>
    <mergeCell ref="I66:J66"/>
    <mergeCell ref="K66:L66"/>
    <mergeCell ref="M66:N66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E52:F52"/>
    <mergeCell ref="G52:H52"/>
    <mergeCell ref="I52:J52"/>
    <mergeCell ref="K52:L52"/>
    <mergeCell ref="M52:N52"/>
    <mergeCell ref="C50:D50"/>
    <mergeCell ref="E51:F51"/>
    <mergeCell ref="G51:H51"/>
    <mergeCell ref="I51:J51"/>
    <mergeCell ref="K51:L51"/>
    <mergeCell ref="M51:N51"/>
    <mergeCell ref="B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47:D47"/>
    <mergeCell ref="E47:F47"/>
    <mergeCell ref="G47:H47"/>
    <mergeCell ref="I47:J47"/>
    <mergeCell ref="K47:L47"/>
    <mergeCell ref="M47:N47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M45:N45"/>
    <mergeCell ref="C46:D46"/>
    <mergeCell ref="E46:F46"/>
    <mergeCell ref="G46:H46"/>
    <mergeCell ref="I46:J46"/>
    <mergeCell ref="K46:L46"/>
    <mergeCell ref="M46:N46"/>
    <mergeCell ref="E39:F39"/>
    <mergeCell ref="G39:H39"/>
    <mergeCell ref="I39:J39"/>
    <mergeCell ref="K39:L39"/>
    <mergeCell ref="M39:N39"/>
    <mergeCell ref="B45:D45"/>
    <mergeCell ref="E45:F45"/>
    <mergeCell ref="G45:H45"/>
    <mergeCell ref="I45:J45"/>
    <mergeCell ref="K45:L45"/>
    <mergeCell ref="C35:D35"/>
    <mergeCell ref="E35:F35"/>
    <mergeCell ref="G35:H35"/>
    <mergeCell ref="I35:J35"/>
    <mergeCell ref="K35:L35"/>
    <mergeCell ref="M35:N35"/>
    <mergeCell ref="C37:D37"/>
    <mergeCell ref="E38:F38"/>
    <mergeCell ref="G38:H38"/>
    <mergeCell ref="I38:J38"/>
    <mergeCell ref="K38:L38"/>
    <mergeCell ref="M38:N38"/>
    <mergeCell ref="C36:D36"/>
    <mergeCell ref="E36:F36"/>
    <mergeCell ref="G36:H36"/>
    <mergeCell ref="I36:J36"/>
    <mergeCell ref="K36:L36"/>
    <mergeCell ref="M36:N36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B32:D32"/>
    <mergeCell ref="E32:F32"/>
    <mergeCell ref="G32:H32"/>
    <mergeCell ref="I32:J32"/>
    <mergeCell ref="K32:L32"/>
    <mergeCell ref="M32:N32"/>
    <mergeCell ref="E24:F24"/>
    <mergeCell ref="G24:H24"/>
    <mergeCell ref="I24:J24"/>
    <mergeCell ref="K24:L24"/>
    <mergeCell ref="M24:N24"/>
    <mergeCell ref="B30:N30"/>
    <mergeCell ref="C20:D20"/>
    <mergeCell ref="E20:F20"/>
    <mergeCell ref="G20:H20"/>
    <mergeCell ref="I20:J20"/>
    <mergeCell ref="K20:L20"/>
    <mergeCell ref="M20:N20"/>
    <mergeCell ref="C22:D22"/>
    <mergeCell ref="E23:F23"/>
    <mergeCell ref="G23:H23"/>
    <mergeCell ref="I23:J23"/>
    <mergeCell ref="K23:L23"/>
    <mergeCell ref="M23:N23"/>
    <mergeCell ref="C21:D21"/>
    <mergeCell ref="E21:F21"/>
    <mergeCell ref="G21:H21"/>
    <mergeCell ref="I21:J21"/>
    <mergeCell ref="K21:L21"/>
    <mergeCell ref="M21:N21"/>
    <mergeCell ref="C19:D19"/>
    <mergeCell ref="E19:F19"/>
    <mergeCell ref="G19:H19"/>
    <mergeCell ref="I19:J19"/>
    <mergeCell ref="K19:L19"/>
    <mergeCell ref="M19:N19"/>
    <mergeCell ref="M17:N17"/>
    <mergeCell ref="C18:D18"/>
    <mergeCell ref="E18:F18"/>
    <mergeCell ref="G18:H18"/>
    <mergeCell ref="I18:J18"/>
    <mergeCell ref="K18:L18"/>
    <mergeCell ref="M18:N18"/>
    <mergeCell ref="E11:F11"/>
    <mergeCell ref="G11:H11"/>
    <mergeCell ref="I11:J11"/>
    <mergeCell ref="K11:L11"/>
    <mergeCell ref="M11:N11"/>
    <mergeCell ref="B17:D17"/>
    <mergeCell ref="E17:F17"/>
    <mergeCell ref="G17:H17"/>
    <mergeCell ref="I17:J17"/>
    <mergeCell ref="K17:L17"/>
    <mergeCell ref="I7:J7"/>
    <mergeCell ref="K7:L7"/>
    <mergeCell ref="M7:N7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B86:N86"/>
    <mergeCell ref="B101:N101"/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C7:D7"/>
    <mergeCell ref="E7:F7"/>
    <mergeCell ref="G7:H7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3" manualBreakCount="3">
    <brk id="30" max="16383" man="1"/>
    <brk id="58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"/>
  <sheetViews>
    <sheetView zoomScale="80" zoomScaleNormal="80" workbookViewId="0">
      <selection activeCell="F3" sqref="F3"/>
    </sheetView>
  </sheetViews>
  <sheetFormatPr defaultRowHeight="12.75" x14ac:dyDescent="0.2"/>
  <cols>
    <col min="1" max="1" width="1.85546875" customWidth="1"/>
    <col min="2" max="2" width="9.42578125" customWidth="1"/>
    <col min="3" max="3" width="8.85546875" bestFit="1" customWidth="1"/>
    <col min="4" max="4" width="14.28515625" customWidth="1"/>
    <col min="5" max="13" width="9.7109375" customWidth="1"/>
    <col min="14" max="14" width="15.42578125" customWidth="1"/>
    <col min="15" max="15" width="0" hidden="1" customWidth="1"/>
    <col min="16" max="16" width="3.85546875" customWidth="1"/>
  </cols>
  <sheetData>
    <row r="1" spans="2:16" ht="21" thickBot="1" x14ac:dyDescent="0.35">
      <c r="B1" s="58" t="s">
        <v>81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5" thickBot="1" x14ac:dyDescent="0.3">
      <c r="B2" s="208" t="s">
        <v>23</v>
      </c>
      <c r="C2" s="209"/>
      <c r="D2" s="102">
        <f>+C12</f>
        <v>0.8571428571428571</v>
      </c>
      <c r="E2" s="103" t="s">
        <v>31</v>
      </c>
      <c r="F2" s="104">
        <v>6</v>
      </c>
      <c r="G2" s="105" t="s">
        <v>12</v>
      </c>
      <c r="H2" s="106"/>
      <c r="I2" s="118"/>
      <c r="J2" s="107"/>
      <c r="K2" s="108" t="s">
        <v>80</v>
      </c>
      <c r="L2" s="109"/>
      <c r="M2" s="170" t="str">
        <f>+Criteria!B1</f>
        <v>10/1/2019-9/30/2020</v>
      </c>
      <c r="N2" s="171"/>
      <c r="O2" s="1" t="s">
        <v>14</v>
      </c>
    </row>
    <row r="3" spans="2:16" ht="11.25" customHeight="1" thickBot="1" x14ac:dyDescent="0.2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3">
      <c r="B4" s="210" t="str">
        <f>+Criteria!A3</f>
        <v>80C</v>
      </c>
      <c r="C4" s="211"/>
      <c r="D4" s="212"/>
      <c r="E4" s="213" t="s">
        <v>6</v>
      </c>
      <c r="F4" s="364"/>
      <c r="G4" s="199" t="s">
        <v>9</v>
      </c>
      <c r="H4" s="199"/>
      <c r="I4" s="199" t="s">
        <v>10</v>
      </c>
      <c r="J4" s="199"/>
      <c r="K4" s="199" t="s">
        <v>0</v>
      </c>
      <c r="L4" s="199"/>
      <c r="M4" s="199" t="s">
        <v>53</v>
      </c>
      <c r="N4" s="403"/>
    </row>
    <row r="5" spans="2:16" ht="12.75" customHeight="1" x14ac:dyDescent="0.2">
      <c r="B5" s="11" t="s">
        <v>30</v>
      </c>
      <c r="C5" s="204" t="str">
        <f>+Criteria!B2</f>
        <v>EE ONLY</v>
      </c>
      <c r="D5" s="205"/>
      <c r="E5" s="315">
        <f>+Criteria!B12-(Criteria!$B$52*'6hrs CDEA-SC'!$C12)</f>
        <v>4968.017142857143</v>
      </c>
      <c r="F5" s="316"/>
      <c r="G5" s="201">
        <f>+Criteria!B21-(Criteria!$B$52*'6hrs CDEA-SC'!$C12)</f>
        <v>4752.017142857143</v>
      </c>
      <c r="H5" s="201"/>
      <c r="I5" s="201">
        <f>+Criteria!B30-(Criteria!$B$52*'6hrs CDEA-SC'!$C12)</f>
        <v>4218.8571428571431</v>
      </c>
      <c r="J5" s="201"/>
      <c r="K5" s="201">
        <f>+Criteria!B3-(Criteria!$B$52*'6hrs CDEA-SC'!$C12)</f>
        <v>4002.8571428571431</v>
      </c>
      <c r="L5" s="201"/>
      <c r="M5" s="201">
        <f>+Criteria!B38</f>
        <v>965.16</v>
      </c>
      <c r="N5" s="201"/>
    </row>
    <row r="6" spans="2:16" ht="12.75" customHeight="1" x14ac:dyDescent="0.2">
      <c r="B6" s="11" t="s">
        <v>30</v>
      </c>
      <c r="C6" s="204" t="str">
        <f>+Criteria!C2</f>
        <v>EE+SPOUSE</v>
      </c>
      <c r="D6" s="205"/>
      <c r="E6" s="315">
        <f>+Criteria!C12-(Criteria!$C$52*'6hrs CDEA-SC'!$C13)</f>
        <v>9173.4000000000015</v>
      </c>
      <c r="F6" s="316"/>
      <c r="G6" s="201">
        <f>+Criteria!C21-(Criteria!$C$52*'6hrs CDEA-SC'!$C13)</f>
        <v>8957.4000000000015</v>
      </c>
      <c r="H6" s="201"/>
      <c r="I6" s="201">
        <f>+Criteria!C30-(Criteria!$C$52*'6hrs CDEA-SC'!$C13)</f>
        <v>7848</v>
      </c>
      <c r="J6" s="201"/>
      <c r="K6" s="201">
        <f>+Criteria!C3-(Criteria!$C$52*'6hrs CDEA-SC'!$C13)</f>
        <v>7632</v>
      </c>
      <c r="L6" s="201"/>
      <c r="M6" s="201">
        <f>+Criteria!C38</f>
        <v>1541.4</v>
      </c>
      <c r="N6" s="201"/>
    </row>
    <row r="7" spans="2:16" ht="12.75" customHeight="1" x14ac:dyDescent="0.2">
      <c r="B7" s="11" t="s">
        <v>30</v>
      </c>
      <c r="C7" s="204" t="str">
        <f>+Criteria!E2</f>
        <v xml:space="preserve">EE+CHILDREN </v>
      </c>
      <c r="D7" s="205"/>
      <c r="E7" s="315">
        <f>+Criteria!E12-(Criteria!$E$52*'6hrs CDEA-SC'!$C14)</f>
        <v>8873.7428571428572</v>
      </c>
      <c r="F7" s="316"/>
      <c r="G7" s="201">
        <f>+Criteria!E21-(Criteria!$E$52*'6hrs CDEA-SC'!$C14)</f>
        <v>8657.7428571428572</v>
      </c>
      <c r="H7" s="201"/>
      <c r="I7" s="201">
        <f>+Criteria!E30-(Criteria!$E$52*'6hrs CDEA-SC'!$C14)</f>
        <v>7433.1428571428578</v>
      </c>
      <c r="J7" s="201"/>
      <c r="K7" s="201">
        <f>+Criteria!E3-(Criteria!$E$52*'6hrs CDEA-SC'!$C14)</f>
        <v>7217.1428571428578</v>
      </c>
      <c r="L7" s="201"/>
      <c r="M7" s="201">
        <f>+Criteria!E38</f>
        <v>1656.6</v>
      </c>
      <c r="N7" s="201"/>
    </row>
    <row r="8" spans="2:16" ht="12.75" customHeight="1" thickBot="1" x14ac:dyDescent="0.25">
      <c r="B8" s="11" t="s">
        <v>30</v>
      </c>
      <c r="C8" s="206" t="str">
        <f>+Criteria!F2</f>
        <v>EE + FAMILY</v>
      </c>
      <c r="D8" s="207"/>
      <c r="E8" s="362">
        <f>+Criteria!F12-(Criteria!$F$52*'6hrs CDEA-SC'!$C15)</f>
        <v>12866.331428571431</v>
      </c>
      <c r="F8" s="363"/>
      <c r="G8" s="200">
        <f>+Criteria!F21-(Criteria!$F$52*'6hrs CDEA-SC'!$C15)</f>
        <v>12650.331428571431</v>
      </c>
      <c r="H8" s="200"/>
      <c r="I8" s="200">
        <f>+Criteria!F30-(Criteria!$F$52*'6hrs CDEA-SC'!$C15)</f>
        <v>10676.571428571429</v>
      </c>
      <c r="J8" s="200"/>
      <c r="K8" s="200">
        <f>+Criteria!F3-(Criteria!$F$52*'6hrs CDEA-SC'!$C15)</f>
        <v>10460.571428571429</v>
      </c>
      <c r="L8" s="200"/>
      <c r="M8" s="201">
        <f>+Criteria!F38</f>
        <v>2405.7600000000002</v>
      </c>
      <c r="N8" s="201"/>
    </row>
    <row r="9" spans="2:16" ht="13.5" thickBot="1" x14ac:dyDescent="0.25">
      <c r="B9" s="115"/>
      <c r="C9" s="202" t="s">
        <v>40</v>
      </c>
      <c r="D9" s="203"/>
      <c r="E9" s="110">
        <f>+Criteria!$B$40</f>
        <v>12</v>
      </c>
      <c r="F9" s="111">
        <f>+Criteria!$B$41</f>
        <v>11</v>
      </c>
      <c r="G9" s="110">
        <f>+Criteria!$B$40</f>
        <v>12</v>
      </c>
      <c r="H9" s="112">
        <f>+Criteria!$B$41</f>
        <v>11</v>
      </c>
      <c r="I9" s="112">
        <f>+Criteria!$B$40</f>
        <v>12</v>
      </c>
      <c r="J9" s="112">
        <f>+Criteria!$B$41</f>
        <v>11</v>
      </c>
      <c r="K9" s="112">
        <f>+Criteria!$B$40</f>
        <v>12</v>
      </c>
      <c r="L9" s="111">
        <f>+Criteria!$B$41</f>
        <v>11</v>
      </c>
      <c r="M9" s="113">
        <f>+Criteria!$B$40</f>
        <v>12</v>
      </c>
      <c r="N9" s="112">
        <f>+Criteria!$B$41</f>
        <v>11</v>
      </c>
    </row>
    <row r="10" spans="2:16" ht="15" customHeight="1" thickBot="1" x14ac:dyDescent="0.25">
      <c r="B10" s="12"/>
      <c r="C10" s="116"/>
      <c r="D10" s="114"/>
      <c r="E10" s="360" t="s">
        <v>29</v>
      </c>
      <c r="F10" s="361"/>
      <c r="G10" s="197" t="s">
        <v>29</v>
      </c>
      <c r="H10" s="198"/>
      <c r="I10" s="197" t="s">
        <v>29</v>
      </c>
      <c r="J10" s="198"/>
      <c r="K10" s="197" t="s">
        <v>29</v>
      </c>
      <c r="L10" s="198"/>
      <c r="M10" s="197" t="s">
        <v>29</v>
      </c>
      <c r="N10" s="217"/>
    </row>
    <row r="11" spans="2:16" x14ac:dyDescent="0.2">
      <c r="B11" s="82" t="s">
        <v>2</v>
      </c>
      <c r="C11" s="13" t="s">
        <v>23</v>
      </c>
      <c r="D11" s="14" t="s">
        <v>26</v>
      </c>
      <c r="E11" s="358" t="s">
        <v>5</v>
      </c>
      <c r="F11" s="359"/>
      <c r="G11" s="196" t="s">
        <v>5</v>
      </c>
      <c r="H11" s="196"/>
      <c r="I11" s="196" t="s">
        <v>5</v>
      </c>
      <c r="J11" s="196"/>
      <c r="K11" s="196" t="s">
        <v>5</v>
      </c>
      <c r="L11" s="196"/>
      <c r="M11" s="196" t="s">
        <v>5</v>
      </c>
      <c r="N11" s="216"/>
    </row>
    <row r="12" spans="2:16" x14ac:dyDescent="0.2">
      <c r="B12" s="83">
        <f>+EightHrs</f>
        <v>6</v>
      </c>
      <c r="C12" s="168">
        <f>+IF(B12&gt;7,7/Criteria!$E$61,B12/Criteria!$E$61)</f>
        <v>0.8571428571428571</v>
      </c>
      <c r="D12" s="16" t="s">
        <v>37</v>
      </c>
      <c r="E12" s="17">
        <f>+E5/E9</f>
        <v>414.00142857142856</v>
      </c>
      <c r="F12" s="17">
        <f>+E5/F9</f>
        <v>451.6379220779221</v>
      </c>
      <c r="G12" s="17">
        <f>+G5/G9</f>
        <v>396.00142857142856</v>
      </c>
      <c r="H12" s="17">
        <f>+G5/H9</f>
        <v>432.00155844155847</v>
      </c>
      <c r="I12" s="17">
        <f>+I5/I9</f>
        <v>351.57142857142861</v>
      </c>
      <c r="J12" s="17">
        <f>+I5/J9</f>
        <v>383.53246753246754</v>
      </c>
      <c r="K12" s="17">
        <f>+K5/K9</f>
        <v>333.57142857142861</v>
      </c>
      <c r="L12" s="17">
        <f>+K5/L9</f>
        <v>363.89610389610391</v>
      </c>
      <c r="M12" s="17">
        <v>0</v>
      </c>
      <c r="N12" s="17">
        <v>0</v>
      </c>
      <c r="O12" s="96" t="s">
        <v>42</v>
      </c>
    </row>
    <row r="13" spans="2:16" x14ac:dyDescent="0.2">
      <c r="B13" s="83">
        <f>+EightHrs</f>
        <v>6</v>
      </c>
      <c r="C13" s="168">
        <f>+IF(B13&gt;7,7/Criteria!$E$61,B13/Criteria!$E$61)</f>
        <v>0.8571428571428571</v>
      </c>
      <c r="D13" s="16" t="s">
        <v>47</v>
      </c>
      <c r="E13" s="17">
        <f>+E6/E9</f>
        <v>764.45000000000016</v>
      </c>
      <c r="F13" s="17">
        <f>+E6/F9</f>
        <v>833.94545454545471</v>
      </c>
      <c r="G13" s="17">
        <f>+G6/G9</f>
        <v>746.45000000000016</v>
      </c>
      <c r="H13" s="17">
        <f>+G6/H9</f>
        <v>814.30909090909108</v>
      </c>
      <c r="I13" s="17">
        <f>+I6/I9</f>
        <v>654</v>
      </c>
      <c r="J13" s="17">
        <f>+I6/J9</f>
        <v>713.4545454545455</v>
      </c>
      <c r="K13" s="17">
        <f>+K6/K9</f>
        <v>636</v>
      </c>
      <c r="L13" s="17">
        <f>+K6/L9</f>
        <v>693.81818181818187</v>
      </c>
      <c r="M13" s="17">
        <v>0</v>
      </c>
      <c r="N13" s="17">
        <v>0</v>
      </c>
      <c r="O13" s="96" t="s">
        <v>42</v>
      </c>
    </row>
    <row r="14" spans="2:16" x14ac:dyDescent="0.2">
      <c r="B14" s="83">
        <f>+EightHrs</f>
        <v>6</v>
      </c>
      <c r="C14" s="168">
        <f>+IF(B14&gt;7,7/Criteria!$E$61,B14/Criteria!$E$61)</f>
        <v>0.8571428571428571</v>
      </c>
      <c r="D14" s="16" t="s">
        <v>45</v>
      </c>
      <c r="E14" s="17">
        <f>+E7/E9</f>
        <v>739.4785714285714</v>
      </c>
      <c r="F14" s="17">
        <f>+E7/F9</f>
        <v>806.70389610389611</v>
      </c>
      <c r="G14" s="17">
        <f>+G7/G9</f>
        <v>721.4785714285714</v>
      </c>
      <c r="H14" s="17">
        <f>+G7/H9</f>
        <v>787.06753246753249</v>
      </c>
      <c r="I14" s="17">
        <f>+I7/I9</f>
        <v>619.42857142857144</v>
      </c>
      <c r="J14" s="17">
        <f>+I7/J9</f>
        <v>675.74025974025983</v>
      </c>
      <c r="K14" s="17">
        <f>+K7/K9</f>
        <v>601.42857142857144</v>
      </c>
      <c r="L14" s="17">
        <f>+K7/L9</f>
        <v>656.1038961038962</v>
      </c>
      <c r="M14" s="17">
        <v>0</v>
      </c>
      <c r="N14" s="17">
        <v>0</v>
      </c>
      <c r="O14" s="96" t="s">
        <v>42</v>
      </c>
    </row>
    <row r="15" spans="2:16" ht="13.5" thickBot="1" x14ac:dyDescent="0.25">
      <c r="B15" s="84">
        <f>+EightHrs</f>
        <v>6</v>
      </c>
      <c r="C15" s="169">
        <f>+IF(B15&gt;7,7/Criteria!$E$61,B15/Criteria!$E$61)</f>
        <v>0.8571428571428571</v>
      </c>
      <c r="D15" s="19" t="s">
        <v>33</v>
      </c>
      <c r="E15" s="20">
        <f>+E8/E9</f>
        <v>1072.194285714286</v>
      </c>
      <c r="F15" s="20">
        <f>+E8/F9</f>
        <v>1169.6664935064937</v>
      </c>
      <c r="G15" s="20">
        <f>+G8/G9</f>
        <v>1054.194285714286</v>
      </c>
      <c r="H15" s="20">
        <f>+G8/H9</f>
        <v>1150.0301298701302</v>
      </c>
      <c r="I15" s="20">
        <f>+I8/I9</f>
        <v>889.71428571428578</v>
      </c>
      <c r="J15" s="20">
        <f>+I8/J9</f>
        <v>970.59740259740272</v>
      </c>
      <c r="K15" s="20">
        <f>+K8/K9</f>
        <v>871.71428571428578</v>
      </c>
      <c r="L15" s="20">
        <f>+K8/L9</f>
        <v>950.96103896103898</v>
      </c>
      <c r="M15" s="20">
        <v>0</v>
      </c>
      <c r="N15" s="20">
        <v>0</v>
      </c>
      <c r="O15" s="97" t="s">
        <v>42</v>
      </c>
    </row>
    <row r="16" spans="2:16" ht="12" customHeight="1" thickBot="1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3">
      <c r="B17" s="229" t="str">
        <f>+Criteria!A4</f>
        <v>80G</v>
      </c>
      <c r="C17" s="230"/>
      <c r="D17" s="231"/>
      <c r="E17" s="232" t="s">
        <v>6</v>
      </c>
      <c r="F17" s="233"/>
      <c r="G17" s="219" t="s">
        <v>9</v>
      </c>
      <c r="H17" s="219"/>
      <c r="I17" s="219" t="s">
        <v>10</v>
      </c>
      <c r="J17" s="219"/>
      <c r="K17" s="219" t="s">
        <v>0</v>
      </c>
      <c r="L17" s="219"/>
      <c r="M17" s="219" t="s">
        <v>53</v>
      </c>
      <c r="N17" s="220"/>
    </row>
    <row r="18" spans="2:14" ht="12.75" customHeight="1" x14ac:dyDescent="0.2">
      <c r="B18" s="22" t="s">
        <v>30</v>
      </c>
      <c r="C18" s="221" t="str">
        <f>+Criteria!B2</f>
        <v>EE ONLY</v>
      </c>
      <c r="D18" s="222"/>
      <c r="E18" s="234">
        <f>+Criteria!B13-(Criteria!$B$52*'6hrs CDEA-SC'!$C25)</f>
        <v>4584.017142857143</v>
      </c>
      <c r="F18" s="235"/>
      <c r="G18" s="227">
        <f>+Criteria!B22-(Criteria!$B$52*'6hrs CDEA-SC'!$C25)</f>
        <v>4368.017142857143</v>
      </c>
      <c r="H18" s="227"/>
      <c r="I18" s="227">
        <f>+Criteria!B31-(Criteria!$B$52*'6hrs CDEA-SC'!$C25)</f>
        <v>3834.8571428571431</v>
      </c>
      <c r="J18" s="227"/>
      <c r="K18" s="227">
        <f>+Criteria!B4-(Criteria!$B$52*'6hrs CDEA-SC'!$C25)</f>
        <v>3618.8571428571431</v>
      </c>
      <c r="L18" s="227"/>
      <c r="M18" s="234">
        <f>+Criteria!B38</f>
        <v>965.16</v>
      </c>
      <c r="N18" s="401"/>
    </row>
    <row r="19" spans="2:14" ht="12.75" customHeight="1" x14ac:dyDescent="0.2">
      <c r="B19" s="22" t="s">
        <v>30</v>
      </c>
      <c r="C19" s="221" t="str">
        <f>+Criteria!C2</f>
        <v>EE+SPOUSE</v>
      </c>
      <c r="D19" s="222"/>
      <c r="E19" s="234">
        <f>+Criteria!C13-(Criteria!$C$52*'6hrs CDEA-SC'!$C26)</f>
        <v>8393.4000000000015</v>
      </c>
      <c r="F19" s="235"/>
      <c r="G19" s="227">
        <f>+Criteria!C22-(Criteria!$C$52*'6hrs CDEA-SC'!$C26)</f>
        <v>8177.4</v>
      </c>
      <c r="H19" s="227"/>
      <c r="I19" s="227">
        <f>+Criteria!C31-(Criteria!$C$52*'6hrs CDEA-SC'!$C26)</f>
        <v>7068</v>
      </c>
      <c r="J19" s="227"/>
      <c r="K19" s="227">
        <f>+Criteria!C4-(Criteria!$C$52*'6hrs CDEA-SC'!$C26)</f>
        <v>6852</v>
      </c>
      <c r="L19" s="227"/>
      <c r="M19" s="234">
        <f>+Criteria!C38</f>
        <v>1541.4</v>
      </c>
      <c r="N19" s="401"/>
    </row>
    <row r="20" spans="2:14" ht="12.75" customHeight="1" x14ac:dyDescent="0.2">
      <c r="B20" s="22" t="s">
        <v>30</v>
      </c>
      <c r="C20" s="317" t="str">
        <f>+Criteria!E2</f>
        <v xml:space="preserve">EE+CHILDREN </v>
      </c>
      <c r="D20" s="222"/>
      <c r="E20" s="234">
        <f>+Criteria!E13-(Criteria!$E$52*'6hrs CDEA-SC'!$C28)</f>
        <v>8165.7428571428582</v>
      </c>
      <c r="F20" s="235"/>
      <c r="G20" s="227">
        <f>+Criteria!E22-(Criteria!$E$52*'6hrs CDEA-SC'!$C28)</f>
        <v>7949.7428571428582</v>
      </c>
      <c r="H20" s="227"/>
      <c r="I20" s="227">
        <f>+Criteria!E31-(Criteria!$E$52*'6hrs CDEA-SC'!$C28)</f>
        <v>6725.1428571428578</v>
      </c>
      <c r="J20" s="227"/>
      <c r="K20" s="227">
        <f>+Criteria!E4-(Criteria!$E$52*'6hrs CDEA-SC'!$C28)</f>
        <v>6509.1428571428578</v>
      </c>
      <c r="L20" s="227"/>
      <c r="M20" s="234">
        <f>+Criteria!E38</f>
        <v>1656.6</v>
      </c>
      <c r="N20" s="401"/>
    </row>
    <row r="21" spans="2:14" ht="12.75" customHeight="1" thickBot="1" x14ac:dyDescent="0.25">
      <c r="B21" s="22" t="s">
        <v>30</v>
      </c>
      <c r="C21" s="223" t="str">
        <f>+Criteria!F2</f>
        <v>EE + FAMILY</v>
      </c>
      <c r="D21" s="224"/>
      <c r="E21" s="225">
        <f>+Criteria!F13-(Criteria!$F$52*'6hrs CDEA-SC'!$C28)</f>
        <v>11774.331428571431</v>
      </c>
      <c r="F21" s="226"/>
      <c r="G21" s="227">
        <f>+Criteria!F22-(Criteria!$F$52*'6hrs CDEA-SC'!$C28)</f>
        <v>11558.331428571431</v>
      </c>
      <c r="H21" s="227"/>
      <c r="I21" s="227">
        <f>+Criteria!F31-(Criteria!$F$52*'6hrs CDEA-SC'!$C28)</f>
        <v>9584.5714285714294</v>
      </c>
      <c r="J21" s="227"/>
      <c r="K21" s="227">
        <f>+Criteria!F4-(Criteria!$F$52*'6hrs CDEA-SC'!$C28)</f>
        <v>9368.5714285714294</v>
      </c>
      <c r="L21" s="227"/>
      <c r="M21" s="225">
        <f>+Criteria!F38</f>
        <v>2405.7600000000002</v>
      </c>
      <c r="N21" s="402"/>
    </row>
    <row r="22" spans="2:14" ht="14.25" thickTop="1" thickBot="1" x14ac:dyDescent="0.25">
      <c r="B22" s="23"/>
      <c r="C22" s="302" t="s">
        <v>41</v>
      </c>
      <c r="D22" s="303"/>
      <c r="E22" s="24">
        <f>+Criteria!$B$40</f>
        <v>12</v>
      </c>
      <c r="F22" s="24">
        <f>+Criteria!$B$41</f>
        <v>11</v>
      </c>
      <c r="G22" s="24">
        <f>+Criteria!$B$40</f>
        <v>12</v>
      </c>
      <c r="H22" s="24">
        <f>+Criteria!$B$41</f>
        <v>11</v>
      </c>
      <c r="I22" s="24">
        <f>+Criteria!$B$40</f>
        <v>12</v>
      </c>
      <c r="J22" s="24">
        <f>+Criteria!$B$41</f>
        <v>11</v>
      </c>
      <c r="K22" s="24">
        <f>+Criteria!$B$40</f>
        <v>12</v>
      </c>
      <c r="L22" s="24">
        <f>+Criteria!$B$41</f>
        <v>11</v>
      </c>
      <c r="M22" s="24">
        <f>+Criteria!$B$40</f>
        <v>12</v>
      </c>
      <c r="N22" s="25">
        <f>+Criteria!$B$41</f>
        <v>11</v>
      </c>
    </row>
    <row r="23" spans="2:14" ht="14.25" thickTop="1" thickBot="1" x14ac:dyDescent="0.25">
      <c r="B23" s="26"/>
      <c r="C23" s="27"/>
      <c r="D23" s="28"/>
      <c r="E23" s="298" t="s">
        <v>29</v>
      </c>
      <c r="F23" s="299"/>
      <c r="G23" s="300" t="s">
        <v>29</v>
      </c>
      <c r="H23" s="301"/>
      <c r="I23" s="300" t="s">
        <v>29</v>
      </c>
      <c r="J23" s="301"/>
      <c r="K23" s="300" t="s">
        <v>29</v>
      </c>
      <c r="L23" s="301"/>
      <c r="M23" s="300" t="s">
        <v>29</v>
      </c>
      <c r="N23" s="313"/>
    </row>
    <row r="24" spans="2:14" x14ac:dyDescent="0.2">
      <c r="B24" s="91" t="s">
        <v>2</v>
      </c>
      <c r="C24" s="29" t="s">
        <v>23</v>
      </c>
      <c r="D24" s="30" t="s">
        <v>27</v>
      </c>
      <c r="E24" s="296" t="s">
        <v>5</v>
      </c>
      <c r="F24" s="297"/>
      <c r="G24" s="243" t="s">
        <v>5</v>
      </c>
      <c r="H24" s="243"/>
      <c r="I24" s="243" t="s">
        <v>5</v>
      </c>
      <c r="J24" s="243"/>
      <c r="K24" s="243" t="s">
        <v>5</v>
      </c>
      <c r="L24" s="243"/>
      <c r="M24" s="243" t="s">
        <v>5</v>
      </c>
      <c r="N24" s="244"/>
    </row>
    <row r="25" spans="2:14" ht="12.75" customHeight="1" x14ac:dyDescent="0.2">
      <c r="B25" s="92">
        <f>+EightHrs</f>
        <v>6</v>
      </c>
      <c r="C25" s="54">
        <f>+IF(B25&gt;7,7/Criteria!$E$61,B25/Criteria!$E$61)</f>
        <v>0.8571428571428571</v>
      </c>
      <c r="D25" s="31" t="s">
        <v>37</v>
      </c>
      <c r="E25" s="32">
        <f>+E18/E22</f>
        <v>382.00142857142856</v>
      </c>
      <c r="F25" s="32">
        <f>+E18/F22</f>
        <v>416.72883116883116</v>
      </c>
      <c r="G25" s="32">
        <f>+G18/G22</f>
        <v>364.00142857142856</v>
      </c>
      <c r="H25" s="32">
        <f>+G18/H22</f>
        <v>397.09246753246754</v>
      </c>
      <c r="I25" s="32">
        <f>+I18/I22</f>
        <v>319.57142857142861</v>
      </c>
      <c r="J25" s="32">
        <f>+I18/J22</f>
        <v>348.62337662337666</v>
      </c>
      <c r="K25" s="32">
        <f>+K18/K22</f>
        <v>301.57142857142861</v>
      </c>
      <c r="L25" s="32">
        <f>+K18/L22</f>
        <v>328.98701298701303</v>
      </c>
      <c r="M25" s="32">
        <v>0</v>
      </c>
      <c r="N25" s="32">
        <v>0</v>
      </c>
    </row>
    <row r="26" spans="2:14" x14ac:dyDescent="0.2">
      <c r="B26" s="92">
        <f>+EightHrs</f>
        <v>6</v>
      </c>
      <c r="C26" s="54">
        <f>+IF(B26&gt;7,7/Criteria!$E$61,B26/Criteria!$E$61)</f>
        <v>0.8571428571428571</v>
      </c>
      <c r="D26" s="31" t="s">
        <v>47</v>
      </c>
      <c r="E26" s="32">
        <f>+E19/E22</f>
        <v>699.45000000000016</v>
      </c>
      <c r="F26" s="32">
        <f>+E19/F22</f>
        <v>763.03636363636372</v>
      </c>
      <c r="G26" s="32">
        <f>+G19/G22</f>
        <v>681.44999999999993</v>
      </c>
      <c r="H26" s="32">
        <f>+G19/H22</f>
        <v>743.4</v>
      </c>
      <c r="I26" s="32">
        <f>+I19/I22</f>
        <v>589</v>
      </c>
      <c r="J26" s="32">
        <f>+I19/J22</f>
        <v>642.5454545454545</v>
      </c>
      <c r="K26" s="32">
        <f>+K19/K22</f>
        <v>571</v>
      </c>
      <c r="L26" s="32">
        <f>+K19/L22</f>
        <v>622.90909090909088</v>
      </c>
      <c r="M26" s="32">
        <v>0</v>
      </c>
      <c r="N26" s="32">
        <v>0</v>
      </c>
    </row>
    <row r="27" spans="2:14" x14ac:dyDescent="0.2">
      <c r="B27" s="92">
        <f>+EightHrs</f>
        <v>6</v>
      </c>
      <c r="C27" s="54">
        <f>+IF(B27&gt;7,7/Criteria!$E$61,B27/Criteria!$E$61)</f>
        <v>0.8571428571428571</v>
      </c>
      <c r="D27" s="31" t="s">
        <v>45</v>
      </c>
      <c r="E27" s="32">
        <f>+E20/E22</f>
        <v>680.47857142857151</v>
      </c>
      <c r="F27" s="32">
        <f>+E20/F22</f>
        <v>742.34025974025985</v>
      </c>
      <c r="G27" s="32">
        <f>+G20/G22</f>
        <v>662.47857142857151</v>
      </c>
      <c r="H27" s="32">
        <f>+G20/H22</f>
        <v>722.70389610389623</v>
      </c>
      <c r="I27" s="32">
        <f>+I20/I22</f>
        <v>560.42857142857144</v>
      </c>
      <c r="J27" s="32">
        <f>+I20/J22</f>
        <v>611.37662337662346</v>
      </c>
      <c r="K27" s="32">
        <f>+K20/K22</f>
        <v>542.42857142857144</v>
      </c>
      <c r="L27" s="32">
        <f>+K20/L22</f>
        <v>591.74025974025983</v>
      </c>
      <c r="M27" s="32">
        <v>0</v>
      </c>
      <c r="N27" s="32">
        <v>0</v>
      </c>
    </row>
    <row r="28" spans="2:14" ht="13.5" thickBot="1" x14ac:dyDescent="0.25">
      <c r="B28" s="93">
        <f>+EightHrs</f>
        <v>6</v>
      </c>
      <c r="C28" s="34">
        <f>+IF(B28&gt;7,7/Criteria!$E$61,B28/Criteria!$E$61)</f>
        <v>0.8571428571428571</v>
      </c>
      <c r="D28" s="35" t="s">
        <v>49</v>
      </c>
      <c r="E28" s="36">
        <f>+E21/E22</f>
        <v>981.19428571428591</v>
      </c>
      <c r="F28" s="36">
        <f>+E21/F22</f>
        <v>1070.3937662337664</v>
      </c>
      <c r="G28" s="36">
        <f>+G21/G22</f>
        <v>963.19428571428591</v>
      </c>
      <c r="H28" s="36">
        <f>+G21/H22</f>
        <v>1050.7574025974029</v>
      </c>
      <c r="I28" s="36">
        <f>+I21/I22</f>
        <v>798.71428571428578</v>
      </c>
      <c r="J28" s="36">
        <f>+I21/J22</f>
        <v>871.32467532467535</v>
      </c>
      <c r="K28" s="36">
        <f>+K21/K22</f>
        <v>780.71428571428578</v>
      </c>
      <c r="L28" s="36">
        <f>+K21/L22</f>
        <v>851.68831168831173</v>
      </c>
      <c r="M28" s="36">
        <v>0</v>
      </c>
      <c r="N28" s="36">
        <v>0</v>
      </c>
    </row>
    <row r="29" spans="2:14" x14ac:dyDescent="0.2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57" customHeight="1" x14ac:dyDescent="0.2">
      <c r="B30" s="314" t="s">
        <v>79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</row>
    <row r="31" spans="2:14" ht="15.75" x14ac:dyDescent="0.25">
      <c r="B31" s="59" t="s">
        <v>39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2:14" ht="12" customHeight="1" thickBot="1" x14ac:dyDescent="0.25"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30" customHeight="1" x14ac:dyDescent="0.3">
      <c r="B33" s="289" t="str">
        <f>+Criteria!A5</f>
        <v>80K</v>
      </c>
      <c r="C33" s="290"/>
      <c r="D33" s="291"/>
      <c r="E33" s="292" t="s">
        <v>6</v>
      </c>
      <c r="F33" s="293"/>
      <c r="G33" s="294" t="s">
        <v>9</v>
      </c>
      <c r="H33" s="294"/>
      <c r="I33" s="294" t="s">
        <v>10</v>
      </c>
      <c r="J33" s="294"/>
      <c r="K33" s="294" t="s">
        <v>0</v>
      </c>
      <c r="L33" s="294"/>
      <c r="M33" s="294" t="s">
        <v>53</v>
      </c>
      <c r="N33" s="295"/>
    </row>
    <row r="34" spans="2:14" ht="12.75" customHeight="1" x14ac:dyDescent="0.2">
      <c r="B34" s="61" t="s">
        <v>30</v>
      </c>
      <c r="C34" s="245" t="str">
        <f>+Criteria!B2</f>
        <v>EE ONLY</v>
      </c>
      <c r="D34" s="246"/>
      <c r="E34" s="247">
        <f>+Criteria!B14-(Criteria!$B$52*'6hrs CDEA-SC'!$C41)</f>
        <v>4176.017142857143</v>
      </c>
      <c r="F34" s="248"/>
      <c r="G34" s="249">
        <f>+Criteria!B23-(Criteria!$B$52*'6hrs CDEA-SC'!$C41)</f>
        <v>3960.017142857143</v>
      </c>
      <c r="H34" s="249"/>
      <c r="I34" s="249">
        <f>+Criteria!B32-(Criteria!$B$52*'6hrs CDEA-SC'!$C41)</f>
        <v>3426.8571428571431</v>
      </c>
      <c r="J34" s="249"/>
      <c r="K34" s="249">
        <f>+Criteria!B5-(Criteria!$B$52*'6hrs CDEA-SC'!$C41)</f>
        <v>3210.8571428571431</v>
      </c>
      <c r="L34" s="249"/>
      <c r="M34" s="249">
        <f>+Criteria!B38</f>
        <v>965.16</v>
      </c>
      <c r="N34" s="250"/>
    </row>
    <row r="35" spans="2:14" ht="12.75" customHeight="1" x14ac:dyDescent="0.2">
      <c r="B35" s="61" t="s">
        <v>30</v>
      </c>
      <c r="C35" s="245" t="str">
        <f>+Criteria!C2</f>
        <v>EE+SPOUSE</v>
      </c>
      <c r="D35" s="246"/>
      <c r="E35" s="247">
        <f>+Criteria!C14-(Criteria!$C$52*'6hrs CDEA-SC'!$C42)</f>
        <v>7577.4</v>
      </c>
      <c r="F35" s="248"/>
      <c r="G35" s="249">
        <f>+Criteria!C23-(Criteria!$C$52*'6hrs CDEA-SC'!$C42)</f>
        <v>7361.4</v>
      </c>
      <c r="H35" s="249"/>
      <c r="I35" s="249">
        <f>+Criteria!C32-(Criteria!$C$52*'6hrs CDEA-SC'!$C42)</f>
        <v>6252</v>
      </c>
      <c r="J35" s="249"/>
      <c r="K35" s="249">
        <f>+Criteria!C5-(Criteria!$C$52*'6hrs CDEA-SC'!$C42)</f>
        <v>6036</v>
      </c>
      <c r="L35" s="249"/>
      <c r="M35" s="249">
        <f>+Criteria!C38</f>
        <v>1541.4</v>
      </c>
      <c r="N35" s="250"/>
    </row>
    <row r="36" spans="2:14" ht="12.75" customHeight="1" x14ac:dyDescent="0.2">
      <c r="B36" s="61" t="s">
        <v>30</v>
      </c>
      <c r="C36" s="318" t="str">
        <f>+Criteria!E2</f>
        <v xml:space="preserve">EE+CHILDREN </v>
      </c>
      <c r="D36" s="246"/>
      <c r="E36" s="247">
        <f>+Criteria!E14-(Criteria!$E$52*'6hrs CDEA-SC'!$C44)</f>
        <v>7445.7428571428582</v>
      </c>
      <c r="F36" s="248"/>
      <c r="G36" s="249">
        <f>+Criteria!E23-(Criteria!$E$52*'6hrs CDEA-SC'!$C44)</f>
        <v>7229.7428571428582</v>
      </c>
      <c r="H36" s="249"/>
      <c r="I36" s="249">
        <f>+Criteria!E32-(Criteria!$E$52*'6hrs CDEA-SC'!$C44)</f>
        <v>6005.1428571428578</v>
      </c>
      <c r="J36" s="249"/>
      <c r="K36" s="249">
        <f>+Criteria!E5-(Criteria!$E$52*'6hrs CDEA-SC'!$C44)</f>
        <v>5789.1428571428578</v>
      </c>
      <c r="L36" s="249"/>
      <c r="M36" s="249">
        <f>+Criteria!E38</f>
        <v>1656.6</v>
      </c>
      <c r="N36" s="250"/>
    </row>
    <row r="37" spans="2:14" ht="12.75" customHeight="1" thickBot="1" x14ac:dyDescent="0.25">
      <c r="B37" s="61" t="s">
        <v>30</v>
      </c>
      <c r="C37" s="304" t="str">
        <f>+Criteria!F2</f>
        <v>EE + FAMILY</v>
      </c>
      <c r="D37" s="305"/>
      <c r="E37" s="306">
        <f>+Criteria!F14-(Criteria!$F$52*'6hrs CDEA-SC'!$C44)</f>
        <v>10634.331428571431</v>
      </c>
      <c r="F37" s="307"/>
      <c r="G37" s="249">
        <f>+Criteria!F23-(Criteria!$F$52*'6hrs CDEA-SC'!$C44)</f>
        <v>10418.331428571431</v>
      </c>
      <c r="H37" s="249"/>
      <c r="I37" s="249">
        <f>+Criteria!F32-(Criteria!$F$52*'6hrs CDEA-SC'!$C44)</f>
        <v>8444.5714285714294</v>
      </c>
      <c r="J37" s="249"/>
      <c r="K37" s="249">
        <f>+Criteria!F5-(Criteria!$F$52*'6hrs CDEA-SC'!$C44)</f>
        <v>8228.5714285714294</v>
      </c>
      <c r="L37" s="249"/>
      <c r="M37" s="249">
        <f>+Criteria!F38</f>
        <v>2405.7600000000002</v>
      </c>
      <c r="N37" s="250"/>
    </row>
    <row r="38" spans="2:14" ht="14.25" thickTop="1" thickBot="1" x14ac:dyDescent="0.25">
      <c r="B38" s="62"/>
      <c r="C38" s="251" t="s">
        <v>41</v>
      </c>
      <c r="D38" s="252"/>
      <c r="E38" s="63">
        <f>+Criteria!$B$40</f>
        <v>12</v>
      </c>
      <c r="F38" s="63">
        <f>+Criteria!$B$41</f>
        <v>11</v>
      </c>
      <c r="G38" s="63">
        <f>+Criteria!$B$40</f>
        <v>12</v>
      </c>
      <c r="H38" s="63">
        <f>+Criteria!$B$41</f>
        <v>11</v>
      </c>
      <c r="I38" s="63">
        <f>+Criteria!$B$40</f>
        <v>12</v>
      </c>
      <c r="J38" s="63">
        <f>+Criteria!$B$41</f>
        <v>11</v>
      </c>
      <c r="K38" s="63">
        <f>+Criteria!$B$40</f>
        <v>12</v>
      </c>
      <c r="L38" s="63">
        <f>+Criteria!$B$41</f>
        <v>11</v>
      </c>
      <c r="M38" s="63">
        <f>+Criteria!$B$40</f>
        <v>12</v>
      </c>
      <c r="N38" s="64">
        <f>+Criteria!$B$41</f>
        <v>11</v>
      </c>
    </row>
    <row r="39" spans="2:14" ht="14.25" thickTop="1" thickBot="1" x14ac:dyDescent="0.25">
      <c r="B39" s="65"/>
      <c r="C39" s="66"/>
      <c r="D39" s="67"/>
      <c r="E39" s="253" t="s">
        <v>29</v>
      </c>
      <c r="F39" s="254"/>
      <c r="G39" s="308" t="s">
        <v>29</v>
      </c>
      <c r="H39" s="309"/>
      <c r="I39" s="308" t="s">
        <v>29</v>
      </c>
      <c r="J39" s="309"/>
      <c r="K39" s="308" t="s">
        <v>29</v>
      </c>
      <c r="L39" s="309"/>
      <c r="M39" s="308" t="s">
        <v>29</v>
      </c>
      <c r="N39" s="310"/>
    </row>
    <row r="40" spans="2:14" x14ac:dyDescent="0.2">
      <c r="B40" s="85" t="s">
        <v>2</v>
      </c>
      <c r="C40" s="68" t="s">
        <v>23</v>
      </c>
      <c r="D40" s="69" t="s">
        <v>27</v>
      </c>
      <c r="E40" s="356" t="s">
        <v>5</v>
      </c>
      <c r="F40" s="357"/>
      <c r="G40" s="311" t="s">
        <v>5</v>
      </c>
      <c r="H40" s="311"/>
      <c r="I40" s="311" t="s">
        <v>5</v>
      </c>
      <c r="J40" s="311"/>
      <c r="K40" s="311" t="s">
        <v>5</v>
      </c>
      <c r="L40" s="311"/>
      <c r="M40" s="311" t="s">
        <v>5</v>
      </c>
      <c r="N40" s="312"/>
    </row>
    <row r="41" spans="2:14" x14ac:dyDescent="0.2">
      <c r="B41" s="86">
        <f>+EightHrs</f>
        <v>6</v>
      </c>
      <c r="C41" s="70">
        <f>+IF(B41&gt;7,7/Criteria!$E$61,B41/Criteria!$E$61)</f>
        <v>0.8571428571428571</v>
      </c>
      <c r="D41" s="71" t="s">
        <v>37</v>
      </c>
      <c r="E41" s="72">
        <f>+E34/E38</f>
        <v>348.00142857142856</v>
      </c>
      <c r="F41" s="72">
        <f>+E34/F38</f>
        <v>379.6379220779221</v>
      </c>
      <c r="G41" s="72">
        <f>+G34/G38</f>
        <v>330.00142857142856</v>
      </c>
      <c r="H41" s="72">
        <f>+G34/H38</f>
        <v>360.00155844155847</v>
      </c>
      <c r="I41" s="72">
        <f>+I34/I38</f>
        <v>285.57142857142861</v>
      </c>
      <c r="J41" s="72">
        <f>+I34/J38</f>
        <v>311.53246753246754</v>
      </c>
      <c r="K41" s="72">
        <f>+K34/K38</f>
        <v>267.57142857142861</v>
      </c>
      <c r="L41" s="72">
        <f>+K34/L38</f>
        <v>291.89610389610391</v>
      </c>
      <c r="M41" s="72">
        <v>0</v>
      </c>
      <c r="N41" s="100">
        <v>0</v>
      </c>
    </row>
    <row r="42" spans="2:14" x14ac:dyDescent="0.2">
      <c r="B42" s="86">
        <f>+EightHrs</f>
        <v>6</v>
      </c>
      <c r="C42" s="70">
        <f>+IF(B42&gt;7,7/Criteria!$E$61,B42/Criteria!$E$61)</f>
        <v>0.8571428571428571</v>
      </c>
      <c r="D42" s="71" t="s">
        <v>47</v>
      </c>
      <c r="E42" s="72">
        <f>+E35/E38</f>
        <v>631.44999999999993</v>
      </c>
      <c r="F42" s="72">
        <f>+E35/F38</f>
        <v>688.85454545454547</v>
      </c>
      <c r="G42" s="72">
        <f>+G35/G38</f>
        <v>613.44999999999993</v>
      </c>
      <c r="H42" s="72">
        <f>+G35/H38</f>
        <v>669.21818181818173</v>
      </c>
      <c r="I42" s="72">
        <f>+I35/I38</f>
        <v>521</v>
      </c>
      <c r="J42" s="72">
        <f>+I35/J38</f>
        <v>568.36363636363637</v>
      </c>
      <c r="K42" s="72">
        <f>+K35/K38</f>
        <v>503</v>
      </c>
      <c r="L42" s="72">
        <f>+K35/L38</f>
        <v>548.72727272727275</v>
      </c>
      <c r="M42" s="72">
        <v>0</v>
      </c>
      <c r="N42" s="100">
        <v>0</v>
      </c>
    </row>
    <row r="43" spans="2:14" x14ac:dyDescent="0.2">
      <c r="B43" s="86">
        <f>+EightHrs</f>
        <v>6</v>
      </c>
      <c r="C43" s="70">
        <f>+IF(B43&gt;7,7/Criteria!$E$61,B43/Criteria!$E$61)</f>
        <v>0.8571428571428571</v>
      </c>
      <c r="D43" s="71" t="s">
        <v>45</v>
      </c>
      <c r="E43" s="72">
        <f>+E36/E38</f>
        <v>620.47857142857151</v>
      </c>
      <c r="F43" s="72">
        <f>+E36/F38</f>
        <v>676.88571428571436</v>
      </c>
      <c r="G43" s="72">
        <f>+G36/G38</f>
        <v>602.47857142857151</v>
      </c>
      <c r="H43" s="72">
        <f>+G36/H38</f>
        <v>657.24935064935073</v>
      </c>
      <c r="I43" s="72">
        <f>+I36/I38</f>
        <v>500.4285714285715</v>
      </c>
      <c r="J43" s="72">
        <f>+I36/J38</f>
        <v>545.92207792207796</v>
      </c>
      <c r="K43" s="72">
        <f>+K36/K38</f>
        <v>482.4285714285715</v>
      </c>
      <c r="L43" s="72">
        <f>+K36/L38</f>
        <v>526.28571428571433</v>
      </c>
      <c r="M43" s="72">
        <v>0</v>
      </c>
      <c r="N43" s="100">
        <v>0</v>
      </c>
    </row>
    <row r="44" spans="2:14" ht="13.5" thickBot="1" x14ac:dyDescent="0.25">
      <c r="B44" s="87">
        <f>+EightHrs</f>
        <v>6</v>
      </c>
      <c r="C44" s="73">
        <f>+IF(B44&gt;7,7/Criteria!$E$61,B44/Criteria!$E$61)</f>
        <v>0.8571428571428571</v>
      </c>
      <c r="D44" s="74" t="s">
        <v>49</v>
      </c>
      <c r="E44" s="75">
        <f>+E37/E38</f>
        <v>886.19428571428591</v>
      </c>
      <c r="F44" s="75">
        <f>+E37/F38</f>
        <v>966.7574025974028</v>
      </c>
      <c r="G44" s="75">
        <f>+G37/G38</f>
        <v>868.19428571428591</v>
      </c>
      <c r="H44" s="75">
        <f>+G37/H38</f>
        <v>947.12103896103918</v>
      </c>
      <c r="I44" s="75">
        <f>+I37/I38</f>
        <v>703.71428571428578</v>
      </c>
      <c r="J44" s="75">
        <f>+I37/J38</f>
        <v>767.68831168831173</v>
      </c>
      <c r="K44" s="75">
        <f>+K37/K38</f>
        <v>685.71428571428578</v>
      </c>
      <c r="L44" s="75">
        <f>+K37/L38</f>
        <v>748.0519480519481</v>
      </c>
      <c r="M44" s="75">
        <v>0</v>
      </c>
      <c r="N44" s="101">
        <v>0</v>
      </c>
    </row>
    <row r="45" spans="2:14" ht="12" customHeight="1" thickBot="1" x14ac:dyDescent="0.25"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</row>
    <row r="46" spans="2:14" ht="36.75" customHeight="1" x14ac:dyDescent="0.3">
      <c r="B46" s="236" t="str">
        <f>+Criteria!A6</f>
        <v>80M</v>
      </c>
      <c r="C46" s="237"/>
      <c r="D46" s="238"/>
      <c r="E46" s="239" t="s">
        <v>6</v>
      </c>
      <c r="F46" s="240"/>
      <c r="G46" s="241" t="s">
        <v>9</v>
      </c>
      <c r="H46" s="241"/>
      <c r="I46" s="241" t="s">
        <v>10</v>
      </c>
      <c r="J46" s="241"/>
      <c r="K46" s="241" t="s">
        <v>0</v>
      </c>
      <c r="L46" s="241"/>
      <c r="M46" s="241" t="s">
        <v>53</v>
      </c>
      <c r="N46" s="242"/>
    </row>
    <row r="47" spans="2:14" ht="12.75" customHeight="1" x14ac:dyDescent="0.2">
      <c r="B47" s="38" t="s">
        <v>30</v>
      </c>
      <c r="C47" s="257" t="str">
        <f>+Criteria!B2</f>
        <v>EE ONLY</v>
      </c>
      <c r="D47" s="258"/>
      <c r="E47" s="259">
        <f>+Criteria!B15-(Criteria!$B$52*'6hrs CDEA-SC'!$C54)</f>
        <v>3504.017142857143</v>
      </c>
      <c r="F47" s="260"/>
      <c r="G47" s="255">
        <f>+Criteria!B24-(Criteria!$B$52*'6hrs CDEA-SC'!$C54)</f>
        <v>3288.017142857143</v>
      </c>
      <c r="H47" s="255"/>
      <c r="I47" s="255">
        <f>+Criteria!B33-(Criteria!$B$52*'6hrs CDEA-SC'!$C54)</f>
        <v>2754.8571428571431</v>
      </c>
      <c r="J47" s="255"/>
      <c r="K47" s="255">
        <f>+Criteria!B6-(Criteria!$B$52*'6hrs CDEA-SC'!$C54)</f>
        <v>2538.8571428571431</v>
      </c>
      <c r="L47" s="255"/>
      <c r="M47" s="255">
        <f>+Criteria!B38</f>
        <v>965.16</v>
      </c>
      <c r="N47" s="256"/>
    </row>
    <row r="48" spans="2:14" ht="12.75" customHeight="1" x14ac:dyDescent="0.2">
      <c r="B48" s="38" t="s">
        <v>30</v>
      </c>
      <c r="C48" s="257" t="str">
        <f>+Criteria!C2</f>
        <v>EE+SPOUSE</v>
      </c>
      <c r="D48" s="258"/>
      <c r="E48" s="259">
        <f>+Criteria!C15-(Criteria!$C$52*'6hrs CDEA-SC'!$C54)</f>
        <v>6245.4</v>
      </c>
      <c r="F48" s="260"/>
      <c r="G48" s="255">
        <f>+Criteria!C24-(Criteria!$C$52*'6hrs CDEA-SC'!$C54)</f>
        <v>6029.4</v>
      </c>
      <c r="H48" s="255"/>
      <c r="I48" s="255">
        <f>+Criteria!C33-(Criteria!$C$52*'6hrs CDEA-SC'!$C54)</f>
        <v>4920</v>
      </c>
      <c r="J48" s="255"/>
      <c r="K48" s="255">
        <f>+Criteria!C6-(Criteria!$C$52*'6hrs CDEA-SC'!$C54)</f>
        <v>4704</v>
      </c>
      <c r="L48" s="255"/>
      <c r="M48" s="255">
        <f>+Criteria!C38</f>
        <v>1541.4</v>
      </c>
      <c r="N48" s="256"/>
    </row>
    <row r="49" spans="2:18" ht="12.75" customHeight="1" x14ac:dyDescent="0.2">
      <c r="B49" s="38" t="s">
        <v>30</v>
      </c>
      <c r="C49" s="257" t="str">
        <f>+Criteria!E2</f>
        <v xml:space="preserve">EE+CHILDREN </v>
      </c>
      <c r="D49" s="258"/>
      <c r="E49" s="259">
        <f>+Criteria!E15-(Criteria!$E$52*'6hrs CDEA-SC'!$C57)</f>
        <v>6245.7428571428582</v>
      </c>
      <c r="F49" s="260"/>
      <c r="G49" s="255">
        <f>+Criteria!E24-(Criteria!$E$52*'6hrs CDEA-SC'!$C57)</f>
        <v>6029.7428571428582</v>
      </c>
      <c r="H49" s="255"/>
      <c r="I49" s="255">
        <f>IF(+Criteria!E33-(Criteria!$E$52*'6hrs CDEA-SC'!$C56)&lt;0,0,+Criteria!E33-(Criteria!$E$52*'6hrs CDEA-SC'!$C56))</f>
        <v>4805.1428571428578</v>
      </c>
      <c r="J49" s="255"/>
      <c r="K49" s="255">
        <f>IF(+Criteria!E6-(Criteria!$E$52*'6hrs CDEA-SC'!$C56)&lt;0,0,+Criteria!E6-(Criteria!$E$52*'6hrs CDEA-SC'!$C56))</f>
        <v>4589.1428571428578</v>
      </c>
      <c r="L49" s="255"/>
      <c r="M49" s="255">
        <f>+Criteria!E38</f>
        <v>1656.6</v>
      </c>
      <c r="N49" s="256"/>
    </row>
    <row r="50" spans="2:18" ht="12.75" customHeight="1" thickBot="1" x14ac:dyDescent="0.25">
      <c r="B50" s="38" t="s">
        <v>30</v>
      </c>
      <c r="C50" s="285" t="str">
        <f>+Criteria!F2</f>
        <v>EE + FAMILY</v>
      </c>
      <c r="D50" s="286"/>
      <c r="E50" s="287">
        <f>+Criteria!F15-(Criteria!$F$52*'6hrs CDEA-SC'!$C57)</f>
        <v>8762.3314285714314</v>
      </c>
      <c r="F50" s="288"/>
      <c r="G50" s="255">
        <f>+Criteria!F24-(Criteria!$F$52*'6hrs CDEA-SC'!$C57)</f>
        <v>8546.3314285714314</v>
      </c>
      <c r="H50" s="255"/>
      <c r="I50" s="400">
        <f>IF(+Criteria!F33-(Criteria!$F$52*'6hrs CDEA-SC'!$C57)&lt;0,0,+Criteria!F33-(Criteria!$F$52*'6hrs CDEA-SC'!$C57))</f>
        <v>6572.5714285714294</v>
      </c>
      <c r="J50" s="400"/>
      <c r="K50" s="400">
        <f>IF(+Criteria!F6-(Criteria!$F$52*'6hrs CDEA-SC'!$C57)&lt;0,0,+Criteria!F6-(Criteria!$F$52*'6hrs CDEA-SC'!$C57))</f>
        <v>6356.5714285714294</v>
      </c>
      <c r="L50" s="400"/>
      <c r="M50" s="255">
        <f>+Criteria!F38</f>
        <v>2405.7600000000002</v>
      </c>
      <c r="N50" s="256"/>
    </row>
    <row r="51" spans="2:18" ht="14.25" thickTop="1" thickBot="1" x14ac:dyDescent="0.25">
      <c r="B51" s="39"/>
      <c r="C51" s="283" t="s">
        <v>41</v>
      </c>
      <c r="D51" s="284"/>
      <c r="E51" s="40">
        <f>+Criteria!$B$40</f>
        <v>12</v>
      </c>
      <c r="F51" s="40">
        <f>+Criteria!$B$41</f>
        <v>11</v>
      </c>
      <c r="G51" s="40">
        <f>+Criteria!$B$40</f>
        <v>12</v>
      </c>
      <c r="H51" s="40">
        <f>+Criteria!$B$41</f>
        <v>11</v>
      </c>
      <c r="I51" s="121">
        <f>+Criteria!$B$40</f>
        <v>12</v>
      </c>
      <c r="J51" s="121">
        <f>+Criteria!$B$41</f>
        <v>11</v>
      </c>
      <c r="K51" s="40">
        <f>+Criteria!$B$40</f>
        <v>12</v>
      </c>
      <c r="L51" s="40">
        <f>+Criteria!$B$41</f>
        <v>11</v>
      </c>
      <c r="M51" s="40">
        <f>+Criteria!$B$40</f>
        <v>12</v>
      </c>
      <c r="N51" s="41">
        <f>+Criteria!$B$41</f>
        <v>11</v>
      </c>
    </row>
    <row r="52" spans="2:18" ht="14.25" thickTop="1" thickBot="1" x14ac:dyDescent="0.25">
      <c r="B52" s="42"/>
      <c r="C52" s="43"/>
      <c r="D52" s="44"/>
      <c r="E52" s="274" t="s">
        <v>29</v>
      </c>
      <c r="F52" s="275"/>
      <c r="G52" s="276" t="s">
        <v>29</v>
      </c>
      <c r="H52" s="277"/>
      <c r="I52" s="276" t="s">
        <v>29</v>
      </c>
      <c r="J52" s="277"/>
      <c r="K52" s="276" t="s">
        <v>29</v>
      </c>
      <c r="L52" s="277"/>
      <c r="M52" s="276" t="s">
        <v>29</v>
      </c>
      <c r="N52" s="278"/>
    </row>
    <row r="53" spans="2:18" x14ac:dyDescent="0.2">
      <c r="B53" s="88" t="s">
        <v>2</v>
      </c>
      <c r="C53" s="45" t="s">
        <v>23</v>
      </c>
      <c r="D53" s="46" t="s">
        <v>27</v>
      </c>
      <c r="E53" s="279" t="s">
        <v>5</v>
      </c>
      <c r="F53" s="280"/>
      <c r="G53" s="281" t="s">
        <v>5</v>
      </c>
      <c r="H53" s="281"/>
      <c r="I53" s="281" t="s">
        <v>5</v>
      </c>
      <c r="J53" s="281"/>
      <c r="K53" s="281" t="s">
        <v>5</v>
      </c>
      <c r="L53" s="281"/>
      <c r="M53" s="281" t="s">
        <v>5</v>
      </c>
      <c r="N53" s="282"/>
    </row>
    <row r="54" spans="2:18" x14ac:dyDescent="0.2">
      <c r="B54" s="89">
        <f>+EightHrs</f>
        <v>6</v>
      </c>
      <c r="C54" s="55">
        <f>+IF(B54&gt;7,7/Criteria!$E$61,B54/Criteria!$E$61)</f>
        <v>0.8571428571428571</v>
      </c>
      <c r="D54" s="47" t="s">
        <v>37</v>
      </c>
      <c r="E54" s="48">
        <f>+E47/E51</f>
        <v>292.00142857142856</v>
      </c>
      <c r="F54" s="48">
        <f>+E47/F51</f>
        <v>318.54701298701298</v>
      </c>
      <c r="G54" s="48">
        <f>+G47/G51</f>
        <v>274.00142857142856</v>
      </c>
      <c r="H54" s="48">
        <f>+G47/H51</f>
        <v>298.91064935064935</v>
      </c>
      <c r="I54" s="48">
        <f>+I47/I51</f>
        <v>229.57142857142858</v>
      </c>
      <c r="J54" s="48">
        <f>+I47/J51</f>
        <v>250.44155844155847</v>
      </c>
      <c r="K54" s="48">
        <f>+K47/K51</f>
        <v>211.57142857142858</v>
      </c>
      <c r="L54" s="48">
        <f>+K47/L51</f>
        <v>230.80519480519482</v>
      </c>
      <c r="M54" s="48">
        <v>0</v>
      </c>
      <c r="N54" s="49">
        <v>0</v>
      </c>
      <c r="O54" s="98" t="s">
        <v>42</v>
      </c>
    </row>
    <row r="55" spans="2:18" x14ac:dyDescent="0.2">
      <c r="B55" s="89">
        <f>+EightHrs</f>
        <v>6</v>
      </c>
      <c r="C55" s="55">
        <f>+IF(B55&gt;7,7/Criteria!$E$61,B55/Criteria!$E$61)</f>
        <v>0.8571428571428571</v>
      </c>
      <c r="D55" s="47" t="s">
        <v>47</v>
      </c>
      <c r="E55" s="48">
        <f>+E48/E51</f>
        <v>520.44999999999993</v>
      </c>
      <c r="F55" s="48">
        <f>+E48/F51</f>
        <v>567.76363636363635</v>
      </c>
      <c r="G55" s="48">
        <f>+G48/G51</f>
        <v>502.45</v>
      </c>
      <c r="H55" s="48">
        <f>+G48/H51</f>
        <v>548.12727272727273</v>
      </c>
      <c r="I55" s="48">
        <f>+I48/I51</f>
        <v>410</v>
      </c>
      <c r="J55" s="48">
        <f>+I48/J51</f>
        <v>447.27272727272725</v>
      </c>
      <c r="K55" s="48">
        <f>+K48/K51</f>
        <v>392</v>
      </c>
      <c r="L55" s="48">
        <f>+K48/L51</f>
        <v>427.63636363636363</v>
      </c>
      <c r="M55" s="48">
        <v>0</v>
      </c>
      <c r="N55" s="49">
        <v>0</v>
      </c>
      <c r="O55" s="98" t="s">
        <v>42</v>
      </c>
    </row>
    <row r="56" spans="2:18" x14ac:dyDescent="0.2">
      <c r="B56" s="89">
        <f>+EightHrs</f>
        <v>6</v>
      </c>
      <c r="C56" s="55">
        <f>+IF(B56&gt;7,7/Criteria!$E$61,B56/Criteria!$E$61)</f>
        <v>0.8571428571428571</v>
      </c>
      <c r="D56" s="47" t="s">
        <v>45</v>
      </c>
      <c r="E56" s="48">
        <f>+E49/E51</f>
        <v>520.47857142857151</v>
      </c>
      <c r="F56" s="48">
        <f>+E49/F51</f>
        <v>567.79480519480524</v>
      </c>
      <c r="G56" s="48">
        <f>+G49/G51</f>
        <v>502.47857142857151</v>
      </c>
      <c r="H56" s="48">
        <f>+G49/H51</f>
        <v>548.15844155844161</v>
      </c>
      <c r="I56" s="48">
        <f t="shared" ref="I56" si="0">+I49/I51</f>
        <v>400.4285714285715</v>
      </c>
      <c r="J56" s="48">
        <f t="shared" ref="J56" si="1">+I49/J51</f>
        <v>436.8311688311689</v>
      </c>
      <c r="K56" s="48">
        <f t="shared" ref="K56" si="2">+K49/K51</f>
        <v>382.4285714285715</v>
      </c>
      <c r="L56" s="48">
        <f t="shared" ref="L56" si="3">+K49/L51</f>
        <v>417.19480519480527</v>
      </c>
      <c r="M56" s="48">
        <v>0</v>
      </c>
      <c r="N56" s="49">
        <v>0</v>
      </c>
      <c r="O56" s="98" t="s">
        <v>42</v>
      </c>
    </row>
    <row r="57" spans="2:18" ht="13.5" thickBot="1" x14ac:dyDescent="0.25">
      <c r="B57" s="90">
        <f>+EightHrs</f>
        <v>6</v>
      </c>
      <c r="C57" s="50">
        <f>+IF(B57&gt;7,7/Criteria!$E$61,B57/Criteria!$E$61)</f>
        <v>0.8571428571428571</v>
      </c>
      <c r="D57" s="51" t="s">
        <v>49</v>
      </c>
      <c r="E57" s="52">
        <f>+E50/E51</f>
        <v>730.19428571428591</v>
      </c>
      <c r="F57" s="52">
        <f>+E50/F51</f>
        <v>796.57558441558467</v>
      </c>
      <c r="G57" s="52">
        <f>+G50/G51</f>
        <v>712.19428571428591</v>
      </c>
      <c r="H57" s="52">
        <f>+G50/H51</f>
        <v>776.93922077922105</v>
      </c>
      <c r="I57" s="52">
        <f t="shared" ref="I57" si="4">+I50/I51</f>
        <v>547.71428571428578</v>
      </c>
      <c r="J57" s="52">
        <f t="shared" ref="J57" si="5">+I50/J51</f>
        <v>597.5064935064936</v>
      </c>
      <c r="K57" s="52">
        <f t="shared" ref="K57" si="6">+K50/K51</f>
        <v>529.71428571428578</v>
      </c>
      <c r="L57" s="52">
        <f t="shared" ref="L57" si="7">+K50/L51</f>
        <v>577.87012987012997</v>
      </c>
      <c r="M57" s="52">
        <v>0</v>
      </c>
      <c r="N57" s="53">
        <v>0</v>
      </c>
      <c r="O57" s="99" t="s">
        <v>42</v>
      </c>
    </row>
    <row r="58" spans="2:18" x14ac:dyDescent="0.2">
      <c r="B58" s="79"/>
      <c r="C58" s="80"/>
      <c r="D58" s="81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</row>
    <row r="59" spans="2:18" ht="54.75" customHeight="1" x14ac:dyDescent="0.2">
      <c r="B59" s="314" t="s">
        <v>79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78"/>
    </row>
    <row r="60" spans="2:18" ht="15.75" x14ac:dyDescent="0.25">
      <c r="B60" s="59" t="s">
        <v>39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2:18" ht="13.5" thickBot="1" x14ac:dyDescent="0.25">
      <c r="B61" s="79"/>
      <c r="C61" s="80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</row>
    <row r="62" spans="2:18" ht="33" customHeight="1" x14ac:dyDescent="0.3">
      <c r="B62" s="261" t="str">
        <f>+Criteria!A7</f>
        <v>HSA-A</v>
      </c>
      <c r="C62" s="262"/>
      <c r="D62" s="263"/>
      <c r="E62" s="264" t="s">
        <v>6</v>
      </c>
      <c r="F62" s="265"/>
      <c r="G62" s="266" t="s">
        <v>9</v>
      </c>
      <c r="H62" s="266"/>
      <c r="I62" s="266" t="s">
        <v>10</v>
      </c>
      <c r="J62" s="266"/>
      <c r="K62" s="266" t="s">
        <v>0</v>
      </c>
      <c r="L62" s="266"/>
      <c r="M62" s="266" t="s">
        <v>53</v>
      </c>
      <c r="N62" s="267"/>
      <c r="O62" s="78"/>
    </row>
    <row r="63" spans="2:18" x14ac:dyDescent="0.2">
      <c r="B63" s="126" t="s">
        <v>30</v>
      </c>
      <c r="C63" s="268" t="str">
        <f>+Criteria!B2</f>
        <v>EE ONLY</v>
      </c>
      <c r="D63" s="269"/>
      <c r="E63" s="270">
        <f>+Criteria!B16-(Criteria!$B$52*'6hrs CDEA-SC'!$C70)</f>
        <v>3864.017142857143</v>
      </c>
      <c r="F63" s="271"/>
      <c r="G63" s="272">
        <f>+Criteria!B25-(Criteria!$B$52*'6hrs CDEA-SC'!$C70)</f>
        <v>3648.017142857143</v>
      </c>
      <c r="H63" s="272"/>
      <c r="I63" s="272">
        <f>+Criteria!B34-(Criteria!$B$52*'6hrs CDEA-SC'!$C70)</f>
        <v>3114.8571428571431</v>
      </c>
      <c r="J63" s="272"/>
      <c r="K63" s="272">
        <f>+Criteria!B7-(Criteria!$B$52*'6hrs CDEA-SC'!$C70)</f>
        <v>2898.8571428571431</v>
      </c>
      <c r="L63" s="272"/>
      <c r="M63" s="272">
        <f>+Criteria!B38</f>
        <v>965.16</v>
      </c>
      <c r="N63" s="273"/>
      <c r="O63" s="78"/>
    </row>
    <row r="64" spans="2:18" x14ac:dyDescent="0.2">
      <c r="B64" s="126" t="s">
        <v>30</v>
      </c>
      <c r="C64" s="268" t="str">
        <f>+Criteria!C2</f>
        <v>EE+SPOUSE</v>
      </c>
      <c r="D64" s="269"/>
      <c r="E64" s="270">
        <f>+Criteria!C16-(Criteria!$C$52*'6hrs CDEA-SC'!$C70)</f>
        <v>6941.4</v>
      </c>
      <c r="F64" s="271"/>
      <c r="G64" s="272">
        <f>+Criteria!C25-(Criteria!$C$52*'6hrs CDEA-SC'!$C70)</f>
        <v>6725.4</v>
      </c>
      <c r="H64" s="272"/>
      <c r="I64" s="272">
        <f>+Criteria!C34-(Criteria!$C$52*'6hrs CDEA-SC'!$C70)</f>
        <v>5616</v>
      </c>
      <c r="J64" s="272"/>
      <c r="K64" s="272">
        <f>+Criteria!C7-(Criteria!$C$52*'6hrs CDEA-SC'!$C70)</f>
        <v>5400</v>
      </c>
      <c r="L64" s="272"/>
      <c r="M64" s="272">
        <f>+Criteria!C38</f>
        <v>1541.4</v>
      </c>
      <c r="N64" s="273"/>
      <c r="O64" s="78"/>
    </row>
    <row r="65" spans="2:15" x14ac:dyDescent="0.2">
      <c r="B65" s="126" t="s">
        <v>30</v>
      </c>
      <c r="C65" s="268" t="str">
        <f>+Criteria!E2</f>
        <v xml:space="preserve">EE+CHILDREN </v>
      </c>
      <c r="D65" s="269"/>
      <c r="E65" s="270">
        <f>+Criteria!E16-(Criteria!$E$52*'6hrs CDEA-SC'!$C73)</f>
        <v>6857.7428571428582</v>
      </c>
      <c r="F65" s="271"/>
      <c r="G65" s="272">
        <f>+Criteria!E25-(Criteria!$E$52*'6hrs CDEA-SC'!$C73)</f>
        <v>6641.7428571428582</v>
      </c>
      <c r="H65" s="272"/>
      <c r="I65" s="272">
        <f>IF(+Criteria!E34-(Criteria!$E$52*'6hrs CDEA-SC'!$C72)&lt;0,0,+Criteria!E34-(Criteria!$E$52*'6hrs CDEA-SC'!$C72))</f>
        <v>5417.1428571428578</v>
      </c>
      <c r="J65" s="272"/>
      <c r="K65" s="272">
        <f>IF(+Criteria!E7-(Criteria!$E$52*'6hrs CDEA-SC'!$C72)&lt;0,0,+Criteria!E7-(Criteria!$E$52*'6hrs CDEA-SC'!$C72))</f>
        <v>5201.1428571428578</v>
      </c>
      <c r="L65" s="272"/>
      <c r="M65" s="272">
        <f>+Criteria!E38</f>
        <v>1656.6</v>
      </c>
      <c r="N65" s="273"/>
      <c r="O65" s="78"/>
    </row>
    <row r="66" spans="2:15" ht="13.5" thickBot="1" x14ac:dyDescent="0.25">
      <c r="B66" s="126" t="s">
        <v>30</v>
      </c>
      <c r="C66" s="319" t="str">
        <f>+Criteria!F2</f>
        <v>EE + FAMILY</v>
      </c>
      <c r="D66" s="320"/>
      <c r="E66" s="321">
        <f>+Criteria!F16-(Criteria!$F$52*'6hrs CDEA-SC'!$C73)</f>
        <v>9734.3314285714314</v>
      </c>
      <c r="F66" s="322"/>
      <c r="G66" s="272">
        <f>+Criteria!F25-(Criteria!$F$52*'6hrs CDEA-SC'!$C73)</f>
        <v>9518.3314285714314</v>
      </c>
      <c r="H66" s="272"/>
      <c r="I66" s="404">
        <f>IF(+Criteria!F34-(Criteria!$F$52*'6hrs CDEA-SC'!$C73)&lt;0,0,+Criteria!F34-(Criteria!$F$52*'6hrs CDEA-SC'!$C73))</f>
        <v>7544.5714285714294</v>
      </c>
      <c r="J66" s="404"/>
      <c r="K66" s="404">
        <f>IF(+Criteria!F7-(Criteria!$F$52*'6hrs CDEA-SC'!$C73)&lt;0,0,+Criteria!F7-(Criteria!$F$52*'6hrs CDEA-SC'!$C73))</f>
        <v>7328.5714285714294</v>
      </c>
      <c r="L66" s="404"/>
      <c r="M66" s="272">
        <f>+Criteria!F38</f>
        <v>2405.7600000000002</v>
      </c>
      <c r="N66" s="273"/>
      <c r="O66" s="78"/>
    </row>
    <row r="67" spans="2:15" ht="14.25" thickTop="1" thickBot="1" x14ac:dyDescent="0.25">
      <c r="B67" s="127"/>
      <c r="C67" s="323" t="s">
        <v>41</v>
      </c>
      <c r="D67" s="324"/>
      <c r="E67" s="128">
        <f>+Criteria!$B$40</f>
        <v>12</v>
      </c>
      <c r="F67" s="128">
        <f>+Criteria!$B$41</f>
        <v>11</v>
      </c>
      <c r="G67" s="128">
        <f>+Criteria!$B$40</f>
        <v>12</v>
      </c>
      <c r="H67" s="128">
        <f>+Criteria!$B$41</f>
        <v>11</v>
      </c>
      <c r="I67" s="146">
        <f>+Criteria!$B$40</f>
        <v>12</v>
      </c>
      <c r="J67" s="146">
        <f>+Criteria!$B$41</f>
        <v>11</v>
      </c>
      <c r="K67" s="128">
        <f>+Criteria!$B$40</f>
        <v>12</v>
      </c>
      <c r="L67" s="128">
        <f>+Criteria!$B$41</f>
        <v>11</v>
      </c>
      <c r="M67" s="128">
        <f>+Criteria!$B$40</f>
        <v>12</v>
      </c>
      <c r="N67" s="129">
        <f>+Criteria!$B$41</f>
        <v>11</v>
      </c>
      <c r="O67" s="78"/>
    </row>
    <row r="68" spans="2:15" ht="14.25" thickTop="1" thickBot="1" x14ac:dyDescent="0.25">
      <c r="B68" s="130"/>
      <c r="C68" s="131"/>
      <c r="D68" s="132"/>
      <c r="E68" s="325" t="s">
        <v>29</v>
      </c>
      <c r="F68" s="326"/>
      <c r="G68" s="327" t="s">
        <v>29</v>
      </c>
      <c r="H68" s="328"/>
      <c r="I68" s="327" t="s">
        <v>29</v>
      </c>
      <c r="J68" s="328"/>
      <c r="K68" s="327" t="s">
        <v>29</v>
      </c>
      <c r="L68" s="328"/>
      <c r="M68" s="327" t="s">
        <v>29</v>
      </c>
      <c r="N68" s="329"/>
      <c r="O68" s="78"/>
    </row>
    <row r="69" spans="2:15" x14ac:dyDescent="0.2">
      <c r="B69" s="133" t="s">
        <v>2</v>
      </c>
      <c r="C69" s="134" t="s">
        <v>23</v>
      </c>
      <c r="D69" s="135" t="s">
        <v>27</v>
      </c>
      <c r="E69" s="330" t="s">
        <v>5</v>
      </c>
      <c r="F69" s="331"/>
      <c r="G69" s="332" t="s">
        <v>5</v>
      </c>
      <c r="H69" s="332"/>
      <c r="I69" s="332" t="s">
        <v>5</v>
      </c>
      <c r="J69" s="332"/>
      <c r="K69" s="332" t="s">
        <v>5</v>
      </c>
      <c r="L69" s="332"/>
      <c r="M69" s="332" t="s">
        <v>5</v>
      </c>
      <c r="N69" s="333"/>
      <c r="O69" s="78"/>
    </row>
    <row r="70" spans="2:15" x14ac:dyDescent="0.2">
      <c r="B70" s="136">
        <f>+EightHrs</f>
        <v>6</v>
      </c>
      <c r="C70" s="137">
        <f>+IF(B70&gt;7,7/Criteria!$E$61,B70/Criteria!$E$61)</f>
        <v>0.8571428571428571</v>
      </c>
      <c r="D70" s="138" t="s">
        <v>37</v>
      </c>
      <c r="E70" s="139">
        <f>+E63/E67</f>
        <v>322.00142857142856</v>
      </c>
      <c r="F70" s="139">
        <f>+E63/F67</f>
        <v>351.27428571428572</v>
      </c>
      <c r="G70" s="139">
        <f>+G63/G67</f>
        <v>304.00142857142856</v>
      </c>
      <c r="H70" s="139">
        <f>+G63/H67</f>
        <v>331.6379220779221</v>
      </c>
      <c r="I70" s="139">
        <f>+I63/I67</f>
        <v>259.57142857142861</v>
      </c>
      <c r="J70" s="139">
        <f>+I63/J67</f>
        <v>283.16883116883122</v>
      </c>
      <c r="K70" s="139">
        <f>+K63/K67</f>
        <v>241.57142857142858</v>
      </c>
      <c r="L70" s="139">
        <f>+K63/L67</f>
        <v>263.53246753246754</v>
      </c>
      <c r="M70" s="139">
        <v>0</v>
      </c>
      <c r="N70" s="140">
        <v>0</v>
      </c>
      <c r="O70" s="78"/>
    </row>
    <row r="71" spans="2:15" x14ac:dyDescent="0.2">
      <c r="B71" s="136">
        <f>+EightHrs</f>
        <v>6</v>
      </c>
      <c r="C71" s="137">
        <f>+IF(B71&gt;7,7/Criteria!$E$61,B71/Criteria!$E$61)</f>
        <v>0.8571428571428571</v>
      </c>
      <c r="D71" s="138" t="s">
        <v>47</v>
      </c>
      <c r="E71" s="139">
        <f>+E64/E67</f>
        <v>578.44999999999993</v>
      </c>
      <c r="F71" s="139">
        <f>+E64/F67</f>
        <v>631.0363636363636</v>
      </c>
      <c r="G71" s="139">
        <f>+G64/G67</f>
        <v>560.44999999999993</v>
      </c>
      <c r="H71" s="139">
        <f>+G64/H67</f>
        <v>611.4</v>
      </c>
      <c r="I71" s="139">
        <f>+I64/I67</f>
        <v>468</v>
      </c>
      <c r="J71" s="139">
        <f>+I64/J67</f>
        <v>510.54545454545456</v>
      </c>
      <c r="K71" s="139">
        <f>+K64/K67</f>
        <v>450</v>
      </c>
      <c r="L71" s="139">
        <f>+K64/L67</f>
        <v>490.90909090909093</v>
      </c>
      <c r="M71" s="139">
        <v>0</v>
      </c>
      <c r="N71" s="140">
        <v>0</v>
      </c>
      <c r="O71" s="78"/>
    </row>
    <row r="72" spans="2:15" x14ac:dyDescent="0.2">
      <c r="B72" s="136">
        <f>+EightHrs</f>
        <v>6</v>
      </c>
      <c r="C72" s="137">
        <f>+IF(B72&gt;7,7/Criteria!$E$61,B72/Criteria!$E$61)</f>
        <v>0.8571428571428571</v>
      </c>
      <c r="D72" s="138" t="s">
        <v>45</v>
      </c>
      <c r="E72" s="139">
        <f>+E65/E67</f>
        <v>571.47857142857151</v>
      </c>
      <c r="F72" s="139">
        <f>+E65/F67</f>
        <v>623.43116883116897</v>
      </c>
      <c r="G72" s="139">
        <f>+G65/G67</f>
        <v>553.47857142857151</v>
      </c>
      <c r="H72" s="139">
        <f>+G65/H67</f>
        <v>603.79480519480524</v>
      </c>
      <c r="I72" s="139">
        <f t="shared" ref="I72" si="8">+I65/I67</f>
        <v>451.4285714285715</v>
      </c>
      <c r="J72" s="139">
        <f t="shared" ref="J72" si="9">+I65/J67</f>
        <v>492.46753246753252</v>
      </c>
      <c r="K72" s="139">
        <f t="shared" ref="K72" si="10">+K65/K67</f>
        <v>433.4285714285715</v>
      </c>
      <c r="L72" s="139">
        <f t="shared" ref="L72" si="11">+K65/L67</f>
        <v>472.8311688311689</v>
      </c>
      <c r="M72" s="139">
        <v>0</v>
      </c>
      <c r="N72" s="140">
        <v>0</v>
      </c>
      <c r="O72" s="78"/>
    </row>
    <row r="73" spans="2:15" ht="13.5" thickBot="1" x14ac:dyDescent="0.25">
      <c r="B73" s="141">
        <f>+EightHrs</f>
        <v>6</v>
      </c>
      <c r="C73" s="142">
        <f>+IF(B73&gt;7,7/Criteria!$E$61,B73/Criteria!$E$61)</f>
        <v>0.8571428571428571</v>
      </c>
      <c r="D73" s="143" t="s">
        <v>49</v>
      </c>
      <c r="E73" s="144">
        <f>+E66/E67</f>
        <v>811.19428571428591</v>
      </c>
      <c r="F73" s="144">
        <f>+E66/F67</f>
        <v>884.93922077922105</v>
      </c>
      <c r="G73" s="144">
        <f>+G66/G67</f>
        <v>793.19428571428591</v>
      </c>
      <c r="H73" s="144">
        <f>+G66/H67</f>
        <v>865.30285714285742</v>
      </c>
      <c r="I73" s="144">
        <f t="shared" ref="I73" si="12">+I66/I67</f>
        <v>628.71428571428578</v>
      </c>
      <c r="J73" s="144">
        <f t="shared" ref="J73" si="13">+I66/J67</f>
        <v>685.87012987012997</v>
      </c>
      <c r="K73" s="144">
        <f t="shared" ref="K73" si="14">+K66/K67</f>
        <v>610.71428571428578</v>
      </c>
      <c r="L73" s="144">
        <f t="shared" ref="L73" si="15">+K66/L67</f>
        <v>666.23376623376635</v>
      </c>
      <c r="M73" s="144">
        <v>0</v>
      </c>
      <c r="N73" s="145">
        <v>0</v>
      </c>
      <c r="O73" s="78"/>
    </row>
    <row r="74" spans="2:15" x14ac:dyDescent="0.2">
      <c r="B74" s="79"/>
      <c r="C74" s="80"/>
      <c r="D74" s="81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8"/>
    </row>
    <row r="75" spans="2:15" ht="13.5" thickBot="1" x14ac:dyDescent="0.25">
      <c r="B75" s="79"/>
      <c r="C75" s="80"/>
      <c r="D75" s="81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8"/>
    </row>
    <row r="76" spans="2:15" ht="33" customHeight="1" x14ac:dyDescent="0.3">
      <c r="B76" s="334" t="str">
        <f>+Criteria!A8</f>
        <v>HSA-B</v>
      </c>
      <c r="C76" s="335"/>
      <c r="D76" s="336"/>
      <c r="E76" s="337" t="s">
        <v>6</v>
      </c>
      <c r="F76" s="338"/>
      <c r="G76" s="339" t="s">
        <v>9</v>
      </c>
      <c r="H76" s="339"/>
      <c r="I76" s="339" t="s">
        <v>10</v>
      </c>
      <c r="J76" s="339"/>
      <c r="K76" s="339" t="s">
        <v>0</v>
      </c>
      <c r="L76" s="339"/>
      <c r="M76" s="339" t="s">
        <v>53</v>
      </c>
      <c r="N76" s="340"/>
      <c r="O76" s="78"/>
    </row>
    <row r="77" spans="2:15" x14ac:dyDescent="0.2">
      <c r="B77" s="147" t="s">
        <v>30</v>
      </c>
      <c r="C77" s="343" t="str">
        <f>+Criteria!B2</f>
        <v>EE ONLY</v>
      </c>
      <c r="D77" s="344"/>
      <c r="E77" s="345">
        <f>+Criteria!B17-(Criteria!$B$52*'6hrs CDEA-SC'!$C84)</f>
        <v>3036.017142857143</v>
      </c>
      <c r="F77" s="346"/>
      <c r="G77" s="341">
        <f>+Criteria!B26-(Criteria!$B$52*'6hrs CDEA-SC'!$C84)</f>
        <v>2820.017142857143</v>
      </c>
      <c r="H77" s="341"/>
      <c r="I77" s="341">
        <f>+Criteria!B35-(Criteria!$B$52*'6hrs CDEA-SC'!$C84)</f>
        <v>2286.8571428571431</v>
      </c>
      <c r="J77" s="341"/>
      <c r="K77" s="341">
        <f>+Criteria!B8-(Criteria!$B$52*'6hrs CDEA-SC'!$C84)</f>
        <v>2070.8571428571431</v>
      </c>
      <c r="L77" s="341"/>
      <c r="M77" s="341">
        <f>+Criteria!B38</f>
        <v>965.16</v>
      </c>
      <c r="N77" s="342"/>
      <c r="O77" s="78"/>
    </row>
    <row r="78" spans="2:15" x14ac:dyDescent="0.2">
      <c r="B78" s="147" t="s">
        <v>30</v>
      </c>
      <c r="C78" s="343" t="str">
        <f>+Criteria!C2</f>
        <v>EE+SPOUSE</v>
      </c>
      <c r="D78" s="344"/>
      <c r="E78" s="345">
        <f>+Criteria!C17-(Criteria!$C$52*'6hrs CDEA-SC'!$C84)</f>
        <v>5285.4</v>
      </c>
      <c r="F78" s="346"/>
      <c r="G78" s="341">
        <f>+Criteria!C26-(Criteria!$C$52*'6hrs CDEA-SC'!$C84)</f>
        <v>5069.3999999999996</v>
      </c>
      <c r="H78" s="341"/>
      <c r="I78" s="341">
        <f>+Criteria!C35-(Criteria!$C$52*'6hrs CDEA-SC'!$C84)</f>
        <v>3960</v>
      </c>
      <c r="J78" s="341"/>
      <c r="K78" s="341">
        <f>+Criteria!C8-(Criteria!$C$52*'6hrs CDEA-SC'!$C84)</f>
        <v>3744</v>
      </c>
      <c r="L78" s="341"/>
      <c r="M78" s="341">
        <f>+Criteria!C38</f>
        <v>1541.4</v>
      </c>
      <c r="N78" s="342"/>
      <c r="O78" s="78"/>
    </row>
    <row r="79" spans="2:15" x14ac:dyDescent="0.2">
      <c r="B79" s="147" t="s">
        <v>30</v>
      </c>
      <c r="C79" s="343" t="str">
        <f>+Criteria!E2</f>
        <v xml:space="preserve">EE+CHILDREN </v>
      </c>
      <c r="D79" s="344"/>
      <c r="E79" s="345">
        <f>+Criteria!E17-(Criteria!$E$52*'6hrs CDEA-SC'!$C87)</f>
        <v>5369.7428571428582</v>
      </c>
      <c r="F79" s="346"/>
      <c r="G79" s="341">
        <f>+Criteria!E26-(Criteria!$E$52*'6hrs CDEA-SC'!$C87)</f>
        <v>5153.7428571428582</v>
      </c>
      <c r="H79" s="341"/>
      <c r="I79" s="341">
        <f>IF(+Criteria!E35-(Criteria!$E$52*'6hrs CDEA-SC'!$C86)&lt;0,0,+Criteria!E35-(Criteria!$E$52*'6hrs CDEA-SC'!$C86))</f>
        <v>3929.1428571428578</v>
      </c>
      <c r="J79" s="341"/>
      <c r="K79" s="341">
        <f>IF(+Criteria!E8-(Criteria!$E$52*'6hrs CDEA-SC'!$C86)&lt;0,0,+Criteria!E8-(Criteria!$E$52*'6hrs CDEA-SC'!$C86))</f>
        <v>3713.1428571428578</v>
      </c>
      <c r="L79" s="341"/>
      <c r="M79" s="341">
        <f>+Criteria!E38</f>
        <v>1656.6</v>
      </c>
      <c r="N79" s="342"/>
      <c r="O79" s="78"/>
    </row>
    <row r="80" spans="2:15" ht="13.5" thickBot="1" x14ac:dyDescent="0.25">
      <c r="B80" s="147" t="s">
        <v>30</v>
      </c>
      <c r="C80" s="367" t="str">
        <f>+Criteria!F2</f>
        <v>EE + FAMILY</v>
      </c>
      <c r="D80" s="368"/>
      <c r="E80" s="369">
        <f>+Criteria!F17-(Criteria!$F$52*'6hrs CDEA-SC'!$C87)</f>
        <v>7418.3314285714314</v>
      </c>
      <c r="F80" s="370"/>
      <c r="G80" s="341">
        <f>+Criteria!F26-(Criteria!$F$52*'6hrs CDEA-SC'!$C87)</f>
        <v>7202.3314285714314</v>
      </c>
      <c r="H80" s="341"/>
      <c r="I80" s="405">
        <f>IF(+Criteria!F35-(Criteria!$F$52*'6hrs CDEA-SC'!$C87)&lt;0,0,+Criteria!F35-(Criteria!$F$52*'6hrs CDEA-SC'!$C87))</f>
        <v>5228.5714285714294</v>
      </c>
      <c r="J80" s="405"/>
      <c r="K80" s="405">
        <f>IF(+Criteria!F8-(Criteria!$F$52*'6hrs CDEA-SC'!$C87)&lt;0,0,+Criteria!F8-(Criteria!$F$52*'6hrs CDEA-SC'!$C87))</f>
        <v>5012.5714285714294</v>
      </c>
      <c r="L80" s="405"/>
      <c r="M80" s="341">
        <f>+Criteria!F38</f>
        <v>2405.7600000000002</v>
      </c>
      <c r="N80" s="342"/>
      <c r="O80" s="78"/>
    </row>
    <row r="81" spans="2:15" ht="14.25" thickTop="1" thickBot="1" x14ac:dyDescent="0.25">
      <c r="B81" s="148"/>
      <c r="C81" s="365" t="s">
        <v>41</v>
      </c>
      <c r="D81" s="366"/>
      <c r="E81" s="149">
        <f>+Criteria!$B$40</f>
        <v>12</v>
      </c>
      <c r="F81" s="149">
        <f>+Criteria!$B$41</f>
        <v>11</v>
      </c>
      <c r="G81" s="149">
        <f>+Criteria!$B$40</f>
        <v>12</v>
      </c>
      <c r="H81" s="149">
        <f>+Criteria!$B$41</f>
        <v>11</v>
      </c>
      <c r="I81" s="150">
        <f>+Criteria!$B$40</f>
        <v>12</v>
      </c>
      <c r="J81" s="150">
        <f>+Criteria!$B$41</f>
        <v>11</v>
      </c>
      <c r="K81" s="149">
        <f>+Criteria!$B$40</f>
        <v>12</v>
      </c>
      <c r="L81" s="149">
        <f>+Criteria!$B$41</f>
        <v>11</v>
      </c>
      <c r="M81" s="149">
        <f>+Criteria!$B$40</f>
        <v>12</v>
      </c>
      <c r="N81" s="151">
        <f>+Criteria!$B$41</f>
        <v>11</v>
      </c>
      <c r="O81" s="78"/>
    </row>
    <row r="82" spans="2:15" ht="14.25" thickTop="1" thickBot="1" x14ac:dyDescent="0.25">
      <c r="B82" s="152"/>
      <c r="C82" s="153"/>
      <c r="D82" s="154"/>
      <c r="E82" s="347" t="s">
        <v>29</v>
      </c>
      <c r="F82" s="348"/>
      <c r="G82" s="349" t="s">
        <v>29</v>
      </c>
      <c r="H82" s="350"/>
      <c r="I82" s="349" t="s">
        <v>29</v>
      </c>
      <c r="J82" s="350"/>
      <c r="K82" s="349" t="s">
        <v>29</v>
      </c>
      <c r="L82" s="350"/>
      <c r="M82" s="349" t="s">
        <v>29</v>
      </c>
      <c r="N82" s="351"/>
      <c r="O82" s="78"/>
    </row>
    <row r="83" spans="2:15" x14ac:dyDescent="0.2">
      <c r="B83" s="155" t="s">
        <v>2</v>
      </c>
      <c r="C83" s="156" t="s">
        <v>23</v>
      </c>
      <c r="D83" s="157" t="s">
        <v>27</v>
      </c>
      <c r="E83" s="352" t="s">
        <v>5</v>
      </c>
      <c r="F83" s="353"/>
      <c r="G83" s="354" t="s">
        <v>5</v>
      </c>
      <c r="H83" s="354"/>
      <c r="I83" s="354" t="s">
        <v>5</v>
      </c>
      <c r="J83" s="354"/>
      <c r="K83" s="354" t="s">
        <v>5</v>
      </c>
      <c r="L83" s="354"/>
      <c r="M83" s="354" t="s">
        <v>5</v>
      </c>
      <c r="N83" s="355"/>
      <c r="O83" s="78"/>
    </row>
    <row r="84" spans="2:15" x14ac:dyDescent="0.2">
      <c r="B84" s="158">
        <f>+EightHrs</f>
        <v>6</v>
      </c>
      <c r="C84" s="159">
        <f>+IF(B84&gt;7,7/Criteria!$E$61,B84/Criteria!$E$61)</f>
        <v>0.8571428571428571</v>
      </c>
      <c r="D84" s="160" t="s">
        <v>37</v>
      </c>
      <c r="E84" s="161">
        <f>+E77/E81</f>
        <v>253.00142857142859</v>
      </c>
      <c r="F84" s="161">
        <f>+E77/F81</f>
        <v>276.00155844155847</v>
      </c>
      <c r="G84" s="161">
        <f>+G77/G81</f>
        <v>235.00142857142859</v>
      </c>
      <c r="H84" s="161">
        <f>+G77/H81</f>
        <v>256.36519480519479</v>
      </c>
      <c r="I84" s="161">
        <f>+I77/I81</f>
        <v>190.57142857142858</v>
      </c>
      <c r="J84" s="161">
        <f>+I77/J81</f>
        <v>207.89610389610391</v>
      </c>
      <c r="K84" s="161">
        <f>+K77/K81</f>
        <v>172.57142857142858</v>
      </c>
      <c r="L84" s="161">
        <f>+K77/L81</f>
        <v>188.25974025974028</v>
      </c>
      <c r="M84" s="161">
        <v>0</v>
      </c>
      <c r="N84" s="162">
        <v>0</v>
      </c>
      <c r="O84" s="78"/>
    </row>
    <row r="85" spans="2:15" x14ac:dyDescent="0.2">
      <c r="B85" s="158">
        <f>+EightHrs</f>
        <v>6</v>
      </c>
      <c r="C85" s="159">
        <f>+IF(B85&gt;7,7/Criteria!$E$61,B85/Criteria!$E$61)</f>
        <v>0.8571428571428571</v>
      </c>
      <c r="D85" s="160" t="s">
        <v>47</v>
      </c>
      <c r="E85" s="161">
        <f>+E78/E81</f>
        <v>440.45</v>
      </c>
      <c r="F85" s="161">
        <f>+E78/F81</f>
        <v>480.49090909090904</v>
      </c>
      <c r="G85" s="161">
        <f>+G78/G81</f>
        <v>422.45</v>
      </c>
      <c r="H85" s="161">
        <f>+G78/H81</f>
        <v>460.85454545454542</v>
      </c>
      <c r="I85" s="161">
        <f>+I78/I81</f>
        <v>330</v>
      </c>
      <c r="J85" s="161">
        <f>+I78/J81</f>
        <v>360</v>
      </c>
      <c r="K85" s="161">
        <f>+K78/K81</f>
        <v>312</v>
      </c>
      <c r="L85" s="161">
        <f>+K78/L81</f>
        <v>340.36363636363637</v>
      </c>
      <c r="M85" s="161">
        <v>0</v>
      </c>
      <c r="N85" s="162">
        <v>0</v>
      </c>
      <c r="O85" s="78"/>
    </row>
    <row r="86" spans="2:15" x14ac:dyDescent="0.2">
      <c r="B86" s="158">
        <f>+EightHrs</f>
        <v>6</v>
      </c>
      <c r="C86" s="159">
        <f>+IF(B86&gt;7,7/Criteria!$E$61,B86/Criteria!$E$61)</f>
        <v>0.8571428571428571</v>
      </c>
      <c r="D86" s="160" t="s">
        <v>45</v>
      </c>
      <c r="E86" s="161">
        <f>+E79/E81</f>
        <v>447.47857142857151</v>
      </c>
      <c r="F86" s="161">
        <f>+E79/F81</f>
        <v>488.15844155844167</v>
      </c>
      <c r="G86" s="161">
        <f>+G79/G81</f>
        <v>429.47857142857151</v>
      </c>
      <c r="H86" s="161">
        <f>+G79/H81</f>
        <v>468.52207792207804</v>
      </c>
      <c r="I86" s="161">
        <f t="shared" ref="I86" si="16">+I79/I81</f>
        <v>327.4285714285715</v>
      </c>
      <c r="J86" s="161">
        <f t="shared" ref="J86" si="17">+I79/J81</f>
        <v>357.19480519480527</v>
      </c>
      <c r="K86" s="161">
        <f t="shared" ref="K86" si="18">+K79/K81</f>
        <v>309.4285714285715</v>
      </c>
      <c r="L86" s="161">
        <f t="shared" ref="L86" si="19">+K79/L81</f>
        <v>337.55844155844164</v>
      </c>
      <c r="M86" s="161">
        <v>0</v>
      </c>
      <c r="N86" s="162">
        <v>0</v>
      </c>
      <c r="O86" s="78"/>
    </row>
    <row r="87" spans="2:15" ht="13.5" thickBot="1" x14ac:dyDescent="0.25">
      <c r="B87" s="163">
        <f>+EightHrs</f>
        <v>6</v>
      </c>
      <c r="C87" s="164">
        <f>+IF(B87&gt;7,7/Criteria!$E$61,B87/Criteria!$E$61)</f>
        <v>0.8571428571428571</v>
      </c>
      <c r="D87" s="165" t="s">
        <v>49</v>
      </c>
      <c r="E87" s="166">
        <f>+E80/E81</f>
        <v>618.19428571428591</v>
      </c>
      <c r="F87" s="166">
        <f>+E80/F81</f>
        <v>674.39376623376654</v>
      </c>
      <c r="G87" s="166">
        <f>+G80/G81</f>
        <v>600.19428571428591</v>
      </c>
      <c r="H87" s="166">
        <f>+G80/H81</f>
        <v>654.7574025974028</v>
      </c>
      <c r="I87" s="166">
        <f t="shared" ref="I87" si="20">+I80/I81</f>
        <v>435.71428571428578</v>
      </c>
      <c r="J87" s="166">
        <f t="shared" ref="J87" si="21">+I80/J81</f>
        <v>475.32467532467541</v>
      </c>
      <c r="K87" s="166">
        <f t="shared" ref="K87" si="22">+K80/K81</f>
        <v>417.71428571428578</v>
      </c>
      <c r="L87" s="166">
        <f t="shared" ref="L87" si="23">+K80/L81</f>
        <v>455.68831168831179</v>
      </c>
      <c r="M87" s="166">
        <v>0</v>
      </c>
      <c r="N87" s="167">
        <v>0</v>
      </c>
      <c r="O87" s="78"/>
    </row>
    <row r="88" spans="2:15" x14ac:dyDescent="0.2">
      <c r="B88" s="79"/>
      <c r="C88" s="80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</row>
    <row r="89" spans="2:15" ht="53.25" customHeight="1" x14ac:dyDescent="0.2">
      <c r="B89" s="314" t="s">
        <v>79</v>
      </c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78"/>
    </row>
    <row r="90" spans="2:15" ht="15.75" x14ac:dyDescent="0.25">
      <c r="B90" s="59" t="s">
        <v>39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78"/>
    </row>
    <row r="91" spans="2:15" ht="16.5" thickBot="1" x14ac:dyDescent="0.3">
      <c r="B91" s="59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78"/>
    </row>
    <row r="92" spans="2:15" ht="33" customHeight="1" x14ac:dyDescent="0.3">
      <c r="B92" s="377" t="s">
        <v>87</v>
      </c>
      <c r="C92" s="378"/>
      <c r="D92" s="379"/>
      <c r="E92" s="380" t="s">
        <v>6</v>
      </c>
      <c r="F92" s="381"/>
      <c r="G92" s="382" t="s">
        <v>9</v>
      </c>
      <c r="H92" s="382"/>
      <c r="I92" s="382" t="s">
        <v>10</v>
      </c>
      <c r="J92" s="382"/>
      <c r="K92" s="382" t="s">
        <v>0</v>
      </c>
      <c r="L92" s="382"/>
      <c r="M92" s="382" t="s">
        <v>53</v>
      </c>
      <c r="N92" s="383"/>
      <c r="O92" s="78"/>
    </row>
    <row r="93" spans="2:15" x14ac:dyDescent="0.2">
      <c r="B93" s="174" t="s">
        <v>30</v>
      </c>
      <c r="C93" s="373" t="str">
        <f>+Criteria!B2</f>
        <v>EE ONLY</v>
      </c>
      <c r="D93" s="374"/>
      <c r="E93" s="375">
        <f>+Criteria!B18-(Criteria!$B$52*'6hrs CDEA-SC'!$C100)</f>
        <v>2784.017142857143</v>
      </c>
      <c r="F93" s="376"/>
      <c r="G93" s="371">
        <f>+Criteria!B27-(Criteria!$B$52*'6hrs CDEA-SC'!$C100)</f>
        <v>2568.017142857143</v>
      </c>
      <c r="H93" s="371"/>
      <c r="I93" s="371">
        <f>+Criteria!B36-(Criteria!$B$52*'6hrs CDEA-SC'!$C100)</f>
        <v>2034.8571428571431</v>
      </c>
      <c r="J93" s="371"/>
      <c r="K93" s="371">
        <f>+Criteria!B9-(Criteria!$B$52*'6hrs CDEA-SC'!$C100)</f>
        <v>1818.8571428571431</v>
      </c>
      <c r="L93" s="371"/>
      <c r="M93" s="371">
        <f>+Criteria!B38</f>
        <v>965.16</v>
      </c>
      <c r="N93" s="372"/>
      <c r="O93" s="78"/>
    </row>
    <row r="94" spans="2:15" x14ac:dyDescent="0.2">
      <c r="B94" s="174" t="s">
        <v>30</v>
      </c>
      <c r="C94" s="373" t="str">
        <f>+Criteria!C2</f>
        <v>EE+SPOUSE</v>
      </c>
      <c r="D94" s="374"/>
      <c r="E94" s="375">
        <f>+Criteria!C18-(Criteria!$C$52*'6hrs CDEA-SC'!$C100)</f>
        <v>4781.3999999999996</v>
      </c>
      <c r="F94" s="376"/>
      <c r="G94" s="371">
        <f>+Criteria!C27-(Criteria!$C$52*'6hrs CDEA-SC'!$C100)</f>
        <v>4565.3999999999996</v>
      </c>
      <c r="H94" s="371"/>
      <c r="I94" s="371">
        <f>+Criteria!C36-(Criteria!$C$52*'6hrs CDEA-SC'!$C100)</f>
        <v>3456</v>
      </c>
      <c r="J94" s="371"/>
      <c r="K94" s="371">
        <f>+Criteria!C9-(Criteria!$C$52*'6hrs CDEA-SC'!$C100)</f>
        <v>3240</v>
      </c>
      <c r="L94" s="371"/>
      <c r="M94" s="371">
        <f>+Criteria!C38</f>
        <v>1541.4</v>
      </c>
      <c r="N94" s="372"/>
      <c r="O94" s="78"/>
    </row>
    <row r="95" spans="2:15" x14ac:dyDescent="0.2">
      <c r="B95" s="174" t="s">
        <v>30</v>
      </c>
      <c r="C95" s="373" t="str">
        <f>+Criteria!E2</f>
        <v xml:space="preserve">EE+CHILDREN </v>
      </c>
      <c r="D95" s="374"/>
      <c r="E95" s="375">
        <f>+Criteria!E18-(Criteria!$E$52*'6hrs CDEA-SC'!$C103)</f>
        <v>4925.7428571428582</v>
      </c>
      <c r="F95" s="376"/>
      <c r="G95" s="371">
        <f>+Criteria!E27-(Criteria!$E$52*'6hrs CDEA-SC'!$C103)</f>
        <v>4709.7428571428582</v>
      </c>
      <c r="H95" s="371"/>
      <c r="I95" s="371">
        <f>IF(+Criteria!E36-(Criteria!$E$52*'6hrs CDEA-SC'!$C102)&lt;0,0,+Criteria!E36-(Criteria!$E$52*'6hrs CDEA-SC'!$C102))</f>
        <v>3485.1428571428578</v>
      </c>
      <c r="J95" s="371"/>
      <c r="K95" s="371">
        <f>IF(+Criteria!E9-(Criteria!$E$52*'6hrs CDEA-SC'!$C102)&lt;0,0,+Criteria!E9-(Criteria!$E$52*'6hrs CDEA-SC'!$C102))</f>
        <v>3269.1428571428578</v>
      </c>
      <c r="L95" s="371"/>
      <c r="M95" s="371">
        <f>+Criteria!E38</f>
        <v>1656.6</v>
      </c>
      <c r="N95" s="372"/>
      <c r="O95" s="78"/>
    </row>
    <row r="96" spans="2:15" ht="13.5" thickBot="1" x14ac:dyDescent="0.25">
      <c r="B96" s="174" t="s">
        <v>30</v>
      </c>
      <c r="C96" s="388" t="str">
        <f>+Criteria!F2</f>
        <v>EE + FAMILY</v>
      </c>
      <c r="D96" s="389"/>
      <c r="E96" s="390">
        <f>+Criteria!F18-(Criteria!$F$52*'6hrs CDEA-SC'!$C103)</f>
        <v>6710.3314285714314</v>
      </c>
      <c r="F96" s="391"/>
      <c r="G96" s="371">
        <f>+Criteria!F27-(Criteria!$F$52*'6hrs CDEA-SC'!$C103)</f>
        <v>6494.3314285714314</v>
      </c>
      <c r="H96" s="371"/>
      <c r="I96" s="406">
        <f>IF(+Criteria!F36-(Criteria!$F$52*'6hrs CDEA-SC'!$C103)&lt;0,0,+Criteria!F36-(Criteria!$F$52*'6hrs CDEA-SC'!$C103))</f>
        <v>4520.5714285714294</v>
      </c>
      <c r="J96" s="406"/>
      <c r="K96" s="406">
        <f>IF(+Criteria!F9-(Criteria!$F$52*'6hrs CDEA-SC'!$C103)&lt;0,0,+Criteria!F9-(Criteria!$F$52*'6hrs CDEA-SC'!$C103))</f>
        <v>4304.5714285714294</v>
      </c>
      <c r="L96" s="406"/>
      <c r="M96" s="371">
        <f>+Criteria!F38</f>
        <v>2405.7600000000002</v>
      </c>
      <c r="N96" s="372"/>
      <c r="O96" s="78"/>
    </row>
    <row r="97" spans="2:18" ht="14.25" thickTop="1" thickBot="1" x14ac:dyDescent="0.25">
      <c r="B97" s="175"/>
      <c r="C97" s="392" t="s">
        <v>41</v>
      </c>
      <c r="D97" s="393"/>
      <c r="E97" s="176">
        <f>+Criteria!$B$40</f>
        <v>12</v>
      </c>
      <c r="F97" s="176">
        <f>+Criteria!$B$41</f>
        <v>11</v>
      </c>
      <c r="G97" s="176">
        <f>+Criteria!$B$40</f>
        <v>12</v>
      </c>
      <c r="H97" s="176">
        <f>+Criteria!$B$41</f>
        <v>11</v>
      </c>
      <c r="I97" s="194">
        <f>+Criteria!$B$40</f>
        <v>12</v>
      </c>
      <c r="J97" s="194">
        <f>+Criteria!$B$41</f>
        <v>11</v>
      </c>
      <c r="K97" s="176">
        <f>+Criteria!$B$40</f>
        <v>12</v>
      </c>
      <c r="L97" s="176">
        <f>+Criteria!$B$41</f>
        <v>11</v>
      </c>
      <c r="M97" s="176">
        <f>+Criteria!$B$40</f>
        <v>12</v>
      </c>
      <c r="N97" s="177">
        <f>+Criteria!$B$41</f>
        <v>11</v>
      </c>
      <c r="O97" s="78"/>
    </row>
    <row r="98" spans="2:18" ht="14.25" thickTop="1" thickBot="1" x14ac:dyDescent="0.25">
      <c r="B98" s="178"/>
      <c r="C98" s="179"/>
      <c r="D98" s="180"/>
      <c r="E98" s="394" t="s">
        <v>29</v>
      </c>
      <c r="F98" s="395"/>
      <c r="G98" s="396" t="s">
        <v>29</v>
      </c>
      <c r="H98" s="397"/>
      <c r="I98" s="396" t="s">
        <v>29</v>
      </c>
      <c r="J98" s="397"/>
      <c r="K98" s="396" t="s">
        <v>29</v>
      </c>
      <c r="L98" s="397"/>
      <c r="M98" s="396" t="s">
        <v>29</v>
      </c>
      <c r="N98" s="398"/>
      <c r="O98" s="78"/>
    </row>
    <row r="99" spans="2:18" x14ac:dyDescent="0.2">
      <c r="B99" s="181" t="s">
        <v>2</v>
      </c>
      <c r="C99" s="182" t="s">
        <v>23</v>
      </c>
      <c r="D99" s="183" t="s">
        <v>27</v>
      </c>
      <c r="E99" s="384" t="s">
        <v>5</v>
      </c>
      <c r="F99" s="385"/>
      <c r="G99" s="386" t="s">
        <v>5</v>
      </c>
      <c r="H99" s="386"/>
      <c r="I99" s="386" t="s">
        <v>5</v>
      </c>
      <c r="J99" s="386"/>
      <c r="K99" s="386" t="s">
        <v>5</v>
      </c>
      <c r="L99" s="386"/>
      <c r="M99" s="386" t="s">
        <v>5</v>
      </c>
      <c r="N99" s="387"/>
      <c r="O99" s="78"/>
    </row>
    <row r="100" spans="2:18" x14ac:dyDescent="0.2">
      <c r="B100" s="184">
        <f>+EightHrs</f>
        <v>6</v>
      </c>
      <c r="C100" s="185">
        <f>+IF(B100&gt;7,7/Criteria!$E$61,B100/Criteria!$E$61)</f>
        <v>0.8571428571428571</v>
      </c>
      <c r="D100" s="186" t="s">
        <v>37</v>
      </c>
      <c r="E100" s="187">
        <f>+E93/E97</f>
        <v>232.00142857142859</v>
      </c>
      <c r="F100" s="187">
        <f>+E93/F97</f>
        <v>253.09246753246754</v>
      </c>
      <c r="G100" s="187">
        <f>+G93/G97</f>
        <v>214.00142857142859</v>
      </c>
      <c r="H100" s="187">
        <f>+G93/H97</f>
        <v>233.45610389610391</v>
      </c>
      <c r="I100" s="187">
        <f>+I93/I97</f>
        <v>169.57142857142858</v>
      </c>
      <c r="J100" s="187">
        <f>+I93/J97</f>
        <v>184.987012987013</v>
      </c>
      <c r="K100" s="187">
        <f>+K93/K97</f>
        <v>151.57142857142858</v>
      </c>
      <c r="L100" s="187">
        <f>+K93/L97</f>
        <v>165.35064935064938</v>
      </c>
      <c r="M100" s="187">
        <v>0</v>
      </c>
      <c r="N100" s="188">
        <v>0</v>
      </c>
      <c r="O100" s="78"/>
    </row>
    <row r="101" spans="2:18" x14ac:dyDescent="0.2">
      <c r="B101" s="184">
        <f>+EightHrs</f>
        <v>6</v>
      </c>
      <c r="C101" s="185">
        <f>+IF(B101&gt;7,7/Criteria!$E$61,B101/Criteria!$E$61)</f>
        <v>0.8571428571428571</v>
      </c>
      <c r="D101" s="186" t="s">
        <v>47</v>
      </c>
      <c r="E101" s="187">
        <f>+E94/E97</f>
        <v>398.45</v>
      </c>
      <c r="F101" s="187">
        <f>+E94/F97</f>
        <v>434.67272727272723</v>
      </c>
      <c r="G101" s="187">
        <f>+G94/G97</f>
        <v>380.45</v>
      </c>
      <c r="H101" s="187">
        <f>+G94/H97</f>
        <v>415.0363636363636</v>
      </c>
      <c r="I101" s="187">
        <f>+I94/I97</f>
        <v>288</v>
      </c>
      <c r="J101" s="187">
        <f>+I94/J97</f>
        <v>314.18181818181819</v>
      </c>
      <c r="K101" s="187">
        <f>+K94/K97</f>
        <v>270</v>
      </c>
      <c r="L101" s="187">
        <f>+K94/L97</f>
        <v>294.54545454545456</v>
      </c>
      <c r="M101" s="187">
        <v>0</v>
      </c>
      <c r="N101" s="188">
        <v>0</v>
      </c>
      <c r="O101" s="78"/>
    </row>
    <row r="102" spans="2:18" x14ac:dyDescent="0.2">
      <c r="B102" s="184">
        <f>+EightHrs</f>
        <v>6</v>
      </c>
      <c r="C102" s="185">
        <f>+IF(B102&gt;7,7/Criteria!$E$61,B102/Criteria!$E$61)</f>
        <v>0.8571428571428571</v>
      </c>
      <c r="D102" s="186" t="s">
        <v>45</v>
      </c>
      <c r="E102" s="187">
        <f>+E95/E97</f>
        <v>410.47857142857151</v>
      </c>
      <c r="F102" s="187">
        <f>+E95/F97</f>
        <v>447.79480519480529</v>
      </c>
      <c r="G102" s="187">
        <f>+G95/G97</f>
        <v>392.47857142857151</v>
      </c>
      <c r="H102" s="187">
        <f>+G95/H97</f>
        <v>428.15844155844167</v>
      </c>
      <c r="I102" s="187">
        <f t="shared" ref="I102" si="24">+I95/I97</f>
        <v>290.4285714285715</v>
      </c>
      <c r="J102" s="187">
        <f t="shared" ref="J102" si="25">+I95/J97</f>
        <v>316.8311688311689</v>
      </c>
      <c r="K102" s="187">
        <f t="shared" ref="K102" si="26">+K95/K97</f>
        <v>272.4285714285715</v>
      </c>
      <c r="L102" s="187">
        <f t="shared" ref="L102" si="27">+K95/L97</f>
        <v>297.19480519480527</v>
      </c>
      <c r="M102" s="187">
        <v>0</v>
      </c>
      <c r="N102" s="188">
        <v>0</v>
      </c>
      <c r="O102" s="78"/>
    </row>
    <row r="103" spans="2:18" ht="13.5" thickBot="1" x14ac:dyDescent="0.25">
      <c r="B103" s="189">
        <f>+EightHrs</f>
        <v>6</v>
      </c>
      <c r="C103" s="190">
        <f>+IF(B103&gt;7,7/Criteria!$E$61,B103/Criteria!$E$61)</f>
        <v>0.8571428571428571</v>
      </c>
      <c r="D103" s="191" t="s">
        <v>49</v>
      </c>
      <c r="E103" s="192">
        <f>+E96/E97</f>
        <v>559.19428571428591</v>
      </c>
      <c r="F103" s="192">
        <f>+E96/F97</f>
        <v>610.03012987013017</v>
      </c>
      <c r="G103" s="192">
        <f>+G96/G97</f>
        <v>541.19428571428591</v>
      </c>
      <c r="H103" s="192">
        <f>+G96/H97</f>
        <v>590.39376623376654</v>
      </c>
      <c r="I103" s="192">
        <f t="shared" ref="I103" si="28">+I96/I97</f>
        <v>376.71428571428578</v>
      </c>
      <c r="J103" s="192">
        <f t="shared" ref="J103" si="29">+I96/J97</f>
        <v>410.96103896103904</v>
      </c>
      <c r="K103" s="192">
        <f t="shared" ref="K103" si="30">+K96/K97</f>
        <v>358.71428571428578</v>
      </c>
      <c r="L103" s="192">
        <f t="shared" ref="L103" si="31">+K96/L97</f>
        <v>391.32467532467541</v>
      </c>
      <c r="M103" s="192">
        <v>0</v>
      </c>
      <c r="N103" s="193">
        <v>0</v>
      </c>
      <c r="O103" s="78"/>
    </row>
    <row r="104" spans="2:18" x14ac:dyDescent="0.2">
      <c r="B104" s="79"/>
      <c r="C104" s="80"/>
      <c r="D104" s="81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8"/>
    </row>
    <row r="105" spans="2:18" ht="54.75" customHeight="1" x14ac:dyDescent="0.2">
      <c r="B105" s="314" t="s">
        <v>79</v>
      </c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</row>
    <row r="106" spans="2:18" ht="15.75" x14ac:dyDescent="0.25">
      <c r="B106" s="59" t="s">
        <v>39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</row>
  </sheetData>
  <sheetProtection algorithmName="SHA-512" hashValue="+CLO2Yv07pAvGEheQualYPRGy/uT6MSeDbSJk/XDZEoJKDMMMkgZsiFS88+/Fv2FNyr+HtetswyH6WVU/+jWwg==" saltValue="KbX7o+IXKpwcX7yEnqVBJg==" spinCount="100000" sheet="1" objects="1" scenarios="1"/>
  <mergeCells count="292">
    <mergeCell ref="E99:F99"/>
    <mergeCell ref="G99:H99"/>
    <mergeCell ref="I99:J99"/>
    <mergeCell ref="K99:L99"/>
    <mergeCell ref="M99:N99"/>
    <mergeCell ref="C96:D96"/>
    <mergeCell ref="E96:F96"/>
    <mergeCell ref="G96:H96"/>
    <mergeCell ref="I96:J96"/>
    <mergeCell ref="K96:L96"/>
    <mergeCell ref="M96:N96"/>
    <mergeCell ref="C97:D97"/>
    <mergeCell ref="E98:F98"/>
    <mergeCell ref="G98:H98"/>
    <mergeCell ref="I98:J98"/>
    <mergeCell ref="K98:L98"/>
    <mergeCell ref="M98:N98"/>
    <mergeCell ref="C94:D94"/>
    <mergeCell ref="E94:F94"/>
    <mergeCell ref="G94:H94"/>
    <mergeCell ref="I94:J94"/>
    <mergeCell ref="K94:L94"/>
    <mergeCell ref="M94:N94"/>
    <mergeCell ref="C95:D95"/>
    <mergeCell ref="E95:F95"/>
    <mergeCell ref="G95:H95"/>
    <mergeCell ref="I95:J95"/>
    <mergeCell ref="K95:L95"/>
    <mergeCell ref="M95:N95"/>
    <mergeCell ref="B92:D92"/>
    <mergeCell ref="E92:F92"/>
    <mergeCell ref="G92:H92"/>
    <mergeCell ref="I92:J92"/>
    <mergeCell ref="K92:L92"/>
    <mergeCell ref="M92:N92"/>
    <mergeCell ref="C93:D93"/>
    <mergeCell ref="E93:F93"/>
    <mergeCell ref="G93:H93"/>
    <mergeCell ref="I93:J93"/>
    <mergeCell ref="K93:L93"/>
    <mergeCell ref="M93:N93"/>
    <mergeCell ref="C79:D79"/>
    <mergeCell ref="E79:F79"/>
    <mergeCell ref="G79:H79"/>
    <mergeCell ref="I79:J79"/>
    <mergeCell ref="K79:L79"/>
    <mergeCell ref="M79:N79"/>
    <mergeCell ref="C80:D80"/>
    <mergeCell ref="E80:F80"/>
    <mergeCell ref="G80:H80"/>
    <mergeCell ref="I80:J80"/>
    <mergeCell ref="K80:L80"/>
    <mergeCell ref="M80:N80"/>
    <mergeCell ref="C81:D81"/>
    <mergeCell ref="E82:F82"/>
    <mergeCell ref="G82:H82"/>
    <mergeCell ref="I82:J82"/>
    <mergeCell ref="K82:L82"/>
    <mergeCell ref="M82:N82"/>
    <mergeCell ref="E83:F83"/>
    <mergeCell ref="G83:H83"/>
    <mergeCell ref="I83:J83"/>
    <mergeCell ref="K83:L83"/>
    <mergeCell ref="M83:N83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E69:F69"/>
    <mergeCell ref="G69:H69"/>
    <mergeCell ref="I69:J69"/>
    <mergeCell ref="K69:L69"/>
    <mergeCell ref="M69:N69"/>
    <mergeCell ref="B76:D76"/>
    <mergeCell ref="E76:F76"/>
    <mergeCell ref="G76:H76"/>
    <mergeCell ref="I76:J76"/>
    <mergeCell ref="K76:L76"/>
    <mergeCell ref="M76:N76"/>
    <mergeCell ref="C66:D66"/>
    <mergeCell ref="E66:F66"/>
    <mergeCell ref="G66:H66"/>
    <mergeCell ref="I66:J66"/>
    <mergeCell ref="K66:L66"/>
    <mergeCell ref="M66:N66"/>
    <mergeCell ref="C67:D67"/>
    <mergeCell ref="E68:F68"/>
    <mergeCell ref="G68:H68"/>
    <mergeCell ref="I68:J68"/>
    <mergeCell ref="K68:L68"/>
    <mergeCell ref="M68:N68"/>
    <mergeCell ref="C64:D64"/>
    <mergeCell ref="E64:F64"/>
    <mergeCell ref="G64:H64"/>
    <mergeCell ref="I64:J64"/>
    <mergeCell ref="K64:L64"/>
    <mergeCell ref="M64:N64"/>
    <mergeCell ref="C65:D65"/>
    <mergeCell ref="E65:F65"/>
    <mergeCell ref="G65:H65"/>
    <mergeCell ref="I65:J65"/>
    <mergeCell ref="K65:L65"/>
    <mergeCell ref="M65:N65"/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M7:N7"/>
    <mergeCell ref="E11:F11"/>
    <mergeCell ref="G11:H11"/>
    <mergeCell ref="I11:J11"/>
    <mergeCell ref="K11:L11"/>
    <mergeCell ref="M11:N11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K17:L17"/>
    <mergeCell ref="C19:D19"/>
    <mergeCell ref="E19:F19"/>
    <mergeCell ref="G19:H19"/>
    <mergeCell ref="I19:J19"/>
    <mergeCell ref="K19:L19"/>
    <mergeCell ref="C7:D7"/>
    <mergeCell ref="E7:F7"/>
    <mergeCell ref="G7:H7"/>
    <mergeCell ref="I7:J7"/>
    <mergeCell ref="K7:L7"/>
    <mergeCell ref="M19:N19"/>
    <mergeCell ref="M17:N17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B17:D17"/>
    <mergeCell ref="E17:F17"/>
    <mergeCell ref="G17:H17"/>
    <mergeCell ref="I17:J17"/>
    <mergeCell ref="E24:F24"/>
    <mergeCell ref="G24:H24"/>
    <mergeCell ref="I24:J24"/>
    <mergeCell ref="K24:L24"/>
    <mergeCell ref="M24:N24"/>
    <mergeCell ref="B30:N30"/>
    <mergeCell ref="C22:D22"/>
    <mergeCell ref="E23:F23"/>
    <mergeCell ref="G23:H23"/>
    <mergeCell ref="I23:J23"/>
    <mergeCell ref="K23:L23"/>
    <mergeCell ref="M23:N23"/>
    <mergeCell ref="C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M33:N33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8:D38"/>
    <mergeCell ref="E39:F39"/>
    <mergeCell ref="G39:H39"/>
    <mergeCell ref="I39:J39"/>
    <mergeCell ref="K39:L39"/>
    <mergeCell ref="M39:N39"/>
    <mergeCell ref="C37:D37"/>
    <mergeCell ref="E37:F37"/>
    <mergeCell ref="G37:H37"/>
    <mergeCell ref="I37:J37"/>
    <mergeCell ref="K37:L37"/>
    <mergeCell ref="M37:N37"/>
    <mergeCell ref="E40:F40"/>
    <mergeCell ref="G40:H40"/>
    <mergeCell ref="I40:J40"/>
    <mergeCell ref="K40:L40"/>
    <mergeCell ref="M40:N40"/>
    <mergeCell ref="B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M48:N48"/>
    <mergeCell ref="M46:N46"/>
    <mergeCell ref="C47:D47"/>
    <mergeCell ref="E47:F47"/>
    <mergeCell ref="G47:H47"/>
    <mergeCell ref="I47:J47"/>
    <mergeCell ref="K47:L47"/>
    <mergeCell ref="M47:N47"/>
    <mergeCell ref="M63:N63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B59:N59"/>
    <mergeCell ref="B89:N89"/>
    <mergeCell ref="E53:F53"/>
    <mergeCell ref="G53:H53"/>
    <mergeCell ref="I53:J53"/>
    <mergeCell ref="K53:L53"/>
    <mergeCell ref="M53:N53"/>
    <mergeCell ref="B105:N105"/>
    <mergeCell ref="C51:D51"/>
    <mergeCell ref="E52:F52"/>
    <mergeCell ref="G52:H52"/>
    <mergeCell ref="I52:J52"/>
    <mergeCell ref="K52:L52"/>
    <mergeCell ref="M52:N52"/>
    <mergeCell ref="B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3" manualBreakCount="3">
    <brk id="31" max="16383" man="1"/>
    <brk id="60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4"/>
  <sheetViews>
    <sheetView zoomScale="90" zoomScaleNormal="90" workbookViewId="0">
      <selection activeCell="M7" sqref="M7:N7"/>
    </sheetView>
  </sheetViews>
  <sheetFormatPr defaultRowHeight="12.75" x14ac:dyDescent="0.2"/>
  <cols>
    <col min="1" max="1" width="1.85546875" customWidth="1"/>
    <col min="2" max="2" width="9.5703125" customWidth="1"/>
    <col min="3" max="3" width="7.28515625" bestFit="1" customWidth="1"/>
    <col min="4" max="4" width="14.28515625" customWidth="1"/>
    <col min="5" max="13" width="9.7109375" customWidth="1"/>
    <col min="14" max="14" width="12.140625" customWidth="1"/>
    <col min="15" max="15" width="0" hidden="1" customWidth="1"/>
    <col min="16" max="16" width="3.85546875" customWidth="1"/>
  </cols>
  <sheetData>
    <row r="1" spans="2:16" ht="18.75" thickBot="1" x14ac:dyDescent="0.3">
      <c r="B1" s="94" t="s">
        <v>38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5" thickBot="1" x14ac:dyDescent="0.3">
      <c r="B2" s="208" t="s">
        <v>23</v>
      </c>
      <c r="C2" s="209"/>
      <c r="D2" s="102">
        <f>+C12</f>
        <v>0.75</v>
      </c>
      <c r="E2" s="103" t="s">
        <v>31</v>
      </c>
      <c r="F2" s="104">
        <v>6</v>
      </c>
      <c r="G2" s="105" t="s">
        <v>1</v>
      </c>
      <c r="H2" s="106"/>
      <c r="I2" s="120" t="s">
        <v>15</v>
      </c>
      <c r="J2" s="107"/>
      <c r="K2" s="108" t="s">
        <v>80</v>
      </c>
      <c r="L2" s="109"/>
      <c r="M2" s="170" t="str">
        <f>+Criteria!B1</f>
        <v>10/1/2019-9/30/2020</v>
      </c>
      <c r="N2" s="171"/>
      <c r="O2" s="1" t="s">
        <v>14</v>
      </c>
    </row>
    <row r="3" spans="2:16" ht="11.25" customHeight="1" thickBot="1" x14ac:dyDescent="0.2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3">
      <c r="B4" s="210" t="str">
        <f>+Criteria!A3</f>
        <v>80C</v>
      </c>
      <c r="C4" s="211"/>
      <c r="D4" s="212"/>
      <c r="E4" s="213" t="s">
        <v>6</v>
      </c>
      <c r="F4" s="364"/>
      <c r="G4" s="199" t="s">
        <v>9</v>
      </c>
      <c r="H4" s="199"/>
      <c r="I4" s="199" t="s">
        <v>10</v>
      </c>
      <c r="J4" s="199"/>
      <c r="K4" s="199" t="s">
        <v>0</v>
      </c>
      <c r="L4" s="199"/>
      <c r="M4" s="199" t="s">
        <v>53</v>
      </c>
      <c r="N4" s="403"/>
    </row>
    <row r="5" spans="2:16" ht="12.75" customHeight="1" x14ac:dyDescent="0.2">
      <c r="B5" s="11" t="s">
        <v>30</v>
      </c>
      <c r="C5" s="204" t="str">
        <f>+Criteria!B2</f>
        <v>EE ONLY</v>
      </c>
      <c r="D5" s="205"/>
      <c r="E5" s="315">
        <f>+Criteria!B12-(Criteria!$B$52*'6hrs CSEA-MGMT'!$C12)</f>
        <v>5450.16</v>
      </c>
      <c r="F5" s="316"/>
      <c r="G5" s="201">
        <f>+Criteria!B21-(Criteria!$B$52*'6hrs CSEA-MGMT'!$C12)</f>
        <v>5234.16</v>
      </c>
      <c r="H5" s="201"/>
      <c r="I5" s="201">
        <f>+Criteria!B30-(Criteria!$B$52*'6hrs CSEA-MGMT'!$C12)</f>
        <v>4701</v>
      </c>
      <c r="J5" s="201"/>
      <c r="K5" s="201">
        <f>+Criteria!B3-(Criteria!$B$52*'6hrs CSEA-MGMT'!$C12)</f>
        <v>4485</v>
      </c>
      <c r="L5" s="201"/>
      <c r="M5" s="201">
        <f>+Criteria!B38</f>
        <v>965.16</v>
      </c>
      <c r="N5" s="201"/>
    </row>
    <row r="6" spans="2:16" ht="12.75" customHeight="1" x14ac:dyDescent="0.2">
      <c r="B6" s="11" t="s">
        <v>30</v>
      </c>
      <c r="C6" s="204" t="str">
        <f>+Criteria!C2</f>
        <v>EE+SPOUSE</v>
      </c>
      <c r="D6" s="205"/>
      <c r="E6" s="315">
        <f>+Criteria!C12-(Criteria!$C$52*'6hrs CSEA-MGMT'!$C13)</f>
        <v>10185.900000000001</v>
      </c>
      <c r="F6" s="316"/>
      <c r="G6" s="201">
        <f>+Criteria!C21-(Criteria!$C$52*'6hrs CSEA-MGMT'!$C13)</f>
        <v>9969.9000000000015</v>
      </c>
      <c r="H6" s="201"/>
      <c r="I6" s="201">
        <f>+Criteria!C30-(Criteria!$C$52*'6hrs CSEA-MGMT'!$C13)</f>
        <v>8860.5</v>
      </c>
      <c r="J6" s="201"/>
      <c r="K6" s="201">
        <f>+Criteria!C3-(Criteria!$C$52*'6hrs CSEA-MGMT'!$C13)</f>
        <v>8644.5</v>
      </c>
      <c r="L6" s="201"/>
      <c r="M6" s="201">
        <f>+Criteria!C38</f>
        <v>1541.4</v>
      </c>
      <c r="N6" s="201"/>
    </row>
    <row r="7" spans="2:16" ht="12.75" customHeight="1" x14ac:dyDescent="0.2">
      <c r="B7" s="11" t="s">
        <v>30</v>
      </c>
      <c r="C7" s="204" t="str">
        <f>+Criteria!E2</f>
        <v xml:space="preserve">EE+CHILDREN </v>
      </c>
      <c r="D7" s="205"/>
      <c r="E7" s="315">
        <f>+Criteria!E12-(Criteria!$E$52*'6hrs CSEA-MGMT'!$C14)</f>
        <v>9741.6</v>
      </c>
      <c r="F7" s="316"/>
      <c r="G7" s="201">
        <f>+Criteria!E21-(Criteria!$E$52*'6hrs CSEA-MGMT'!$C14)</f>
        <v>9525.6</v>
      </c>
      <c r="H7" s="201"/>
      <c r="I7" s="201">
        <f>+Criteria!E30-(Criteria!$E$52*'6hrs CSEA-MGMT'!$C14)</f>
        <v>8301</v>
      </c>
      <c r="J7" s="201"/>
      <c r="K7" s="201">
        <f>+Criteria!E3-(Criteria!$E$52*'6hrs CSEA-MGMT'!$C14)</f>
        <v>8085</v>
      </c>
      <c r="L7" s="201"/>
      <c r="M7" s="201">
        <f>+Criteria!E38</f>
        <v>1656.6</v>
      </c>
      <c r="N7" s="201"/>
    </row>
    <row r="8" spans="2:16" ht="12.75" customHeight="1" thickBot="1" x14ac:dyDescent="0.25">
      <c r="B8" s="11" t="s">
        <v>30</v>
      </c>
      <c r="C8" s="206" t="str">
        <f>+Criteria!F2</f>
        <v>EE + FAMILY</v>
      </c>
      <c r="D8" s="207"/>
      <c r="E8" s="362">
        <f>+Criteria!F12-(Criteria!$F$52*'6hrs CSEA-MGMT'!$C15)</f>
        <v>14312.760000000002</v>
      </c>
      <c r="F8" s="363"/>
      <c r="G8" s="200">
        <f>+Criteria!F21-(Criteria!$F$52*'6hrs CSEA-MGMT'!$C15)</f>
        <v>14096.760000000002</v>
      </c>
      <c r="H8" s="200"/>
      <c r="I8" s="200">
        <f>+Criteria!F30-(Criteria!$F$52*'6hrs CSEA-MGMT'!$C15)</f>
        <v>12123</v>
      </c>
      <c r="J8" s="200"/>
      <c r="K8" s="200">
        <f>+Criteria!F3-(Criteria!$F$52*'6hrs CSEA-MGMT'!$C15)</f>
        <v>11907</v>
      </c>
      <c r="L8" s="200"/>
      <c r="M8" s="200">
        <f>+Criteria!F38</f>
        <v>2405.7600000000002</v>
      </c>
      <c r="N8" s="200"/>
    </row>
    <row r="9" spans="2:16" ht="13.5" thickBot="1" x14ac:dyDescent="0.25">
      <c r="B9" s="115"/>
      <c r="C9" s="202" t="s">
        <v>40</v>
      </c>
      <c r="D9" s="203"/>
      <c r="E9" s="110">
        <f>+Criteria!$B$40</f>
        <v>12</v>
      </c>
      <c r="F9" s="111">
        <f>+Criteria!$B$41</f>
        <v>11</v>
      </c>
      <c r="G9" s="110">
        <f>+Criteria!$B$40</f>
        <v>12</v>
      </c>
      <c r="H9" s="112">
        <f>+Criteria!$B$41</f>
        <v>11</v>
      </c>
      <c r="I9" s="112">
        <f>+Criteria!$B$40</f>
        <v>12</v>
      </c>
      <c r="J9" s="112">
        <f>+Criteria!$B$41</f>
        <v>11</v>
      </c>
      <c r="K9" s="112">
        <f>+Criteria!$B$40</f>
        <v>12</v>
      </c>
      <c r="L9" s="111">
        <f>+Criteria!$B$41</f>
        <v>11</v>
      </c>
      <c r="M9" s="113">
        <f>+Criteria!$B$40</f>
        <v>12</v>
      </c>
      <c r="N9" s="112">
        <f>+Criteria!$B$41</f>
        <v>11</v>
      </c>
    </row>
    <row r="10" spans="2:16" ht="15" customHeight="1" thickBot="1" x14ac:dyDescent="0.25">
      <c r="B10" s="12"/>
      <c r="C10" s="116"/>
      <c r="D10" s="114"/>
      <c r="E10" s="360" t="s">
        <v>29</v>
      </c>
      <c r="F10" s="361"/>
      <c r="G10" s="197" t="s">
        <v>29</v>
      </c>
      <c r="H10" s="198"/>
      <c r="I10" s="197" t="s">
        <v>29</v>
      </c>
      <c r="J10" s="198"/>
      <c r="K10" s="197" t="s">
        <v>29</v>
      </c>
      <c r="L10" s="198"/>
      <c r="M10" s="197" t="s">
        <v>29</v>
      </c>
      <c r="N10" s="217"/>
    </row>
    <row r="11" spans="2:16" x14ac:dyDescent="0.2">
      <c r="B11" s="82" t="s">
        <v>2</v>
      </c>
      <c r="C11" s="13" t="s">
        <v>23</v>
      </c>
      <c r="D11" s="14" t="s">
        <v>26</v>
      </c>
      <c r="E11" s="358" t="s">
        <v>5</v>
      </c>
      <c r="F11" s="359"/>
      <c r="G11" s="196" t="s">
        <v>5</v>
      </c>
      <c r="H11" s="196"/>
      <c r="I11" s="196" t="s">
        <v>5</v>
      </c>
      <c r="J11" s="196"/>
      <c r="K11" s="196" t="s">
        <v>5</v>
      </c>
      <c r="L11" s="196"/>
      <c r="M11" s="196" t="s">
        <v>5</v>
      </c>
      <c r="N11" s="216"/>
    </row>
    <row r="12" spans="2:16" x14ac:dyDescent="0.2">
      <c r="B12" s="83">
        <f>+EightHrs</f>
        <v>6</v>
      </c>
      <c r="C12" s="15">
        <f>+IF(B12&gt;8,8/Criteria!$C$61,B12/Criteria!$C$61)</f>
        <v>0.75</v>
      </c>
      <c r="D12" s="16" t="s">
        <v>37</v>
      </c>
      <c r="E12" s="17">
        <f>+E5/E9</f>
        <v>454.18</v>
      </c>
      <c r="F12" s="17">
        <f>+E5/F9</f>
        <v>495.46909090909088</v>
      </c>
      <c r="G12" s="17">
        <f>+G5/G9</f>
        <v>436.18</v>
      </c>
      <c r="H12" s="17">
        <f>+G5/H9</f>
        <v>475.83272727272725</v>
      </c>
      <c r="I12" s="17">
        <f>+I5/I9</f>
        <v>391.75</v>
      </c>
      <c r="J12" s="17">
        <f>+I5/J9</f>
        <v>427.36363636363637</v>
      </c>
      <c r="K12" s="17">
        <f>+K5/K9</f>
        <v>373.75</v>
      </c>
      <c r="L12" s="17">
        <f>+K5/L9</f>
        <v>407.72727272727275</v>
      </c>
      <c r="M12" s="17">
        <v>0</v>
      </c>
      <c r="N12" s="17">
        <v>0</v>
      </c>
      <c r="O12" s="96" t="s">
        <v>42</v>
      </c>
    </row>
    <row r="13" spans="2:16" x14ac:dyDescent="0.2">
      <c r="B13" s="83">
        <f>+EightHrs</f>
        <v>6</v>
      </c>
      <c r="C13" s="15">
        <f>+IF(B13&gt;8,8/Criteria!$C$61,B13/Criteria!$C$61)</f>
        <v>0.75</v>
      </c>
      <c r="D13" s="16" t="s">
        <v>47</v>
      </c>
      <c r="E13" s="17">
        <f>+E6/E9</f>
        <v>848.82500000000016</v>
      </c>
      <c r="F13" s="17">
        <f>+E6/F9</f>
        <v>925.99090909090921</v>
      </c>
      <c r="G13" s="17">
        <f>+G6/G9</f>
        <v>830.82500000000016</v>
      </c>
      <c r="H13" s="17">
        <f>+G6/H9</f>
        <v>906.35454545454559</v>
      </c>
      <c r="I13" s="17">
        <f>+I6/I9</f>
        <v>738.375</v>
      </c>
      <c r="J13" s="17">
        <f>+I6/J9</f>
        <v>805.5</v>
      </c>
      <c r="K13" s="17">
        <f>+K6/K9</f>
        <v>720.375</v>
      </c>
      <c r="L13" s="17">
        <f>+K6/L9</f>
        <v>785.86363636363637</v>
      </c>
      <c r="M13" s="17">
        <v>0</v>
      </c>
      <c r="N13" s="17">
        <v>0</v>
      </c>
      <c r="O13" s="96" t="s">
        <v>42</v>
      </c>
    </row>
    <row r="14" spans="2:16" x14ac:dyDescent="0.2">
      <c r="B14" s="83">
        <f>+EightHrs</f>
        <v>6</v>
      </c>
      <c r="C14" s="15">
        <f>+IF(B14&gt;8,8/Criteria!$C$61,B14/Criteria!$C$61)</f>
        <v>0.75</v>
      </c>
      <c r="D14" s="16" t="s">
        <v>45</v>
      </c>
      <c r="E14" s="17">
        <f>+E7/E9</f>
        <v>811.80000000000007</v>
      </c>
      <c r="F14" s="17">
        <f>+E7/F9</f>
        <v>885.6</v>
      </c>
      <c r="G14" s="17">
        <f>+G7/G9</f>
        <v>793.80000000000007</v>
      </c>
      <c r="H14" s="17">
        <f>+G7/H9</f>
        <v>865.9636363636364</v>
      </c>
      <c r="I14" s="17">
        <f>+I7/I9</f>
        <v>691.75</v>
      </c>
      <c r="J14" s="17">
        <f>+I7/J9</f>
        <v>754.63636363636363</v>
      </c>
      <c r="K14" s="17">
        <f>+K7/K9</f>
        <v>673.75</v>
      </c>
      <c r="L14" s="17">
        <f>+K7/L9</f>
        <v>735</v>
      </c>
      <c r="M14" s="17">
        <v>0</v>
      </c>
      <c r="N14" s="17">
        <v>0</v>
      </c>
      <c r="O14" s="96" t="s">
        <v>42</v>
      </c>
    </row>
    <row r="15" spans="2:16" ht="13.5" thickBot="1" x14ac:dyDescent="0.25">
      <c r="B15" s="84">
        <f>+EightHrs</f>
        <v>6</v>
      </c>
      <c r="C15" s="60">
        <f>+IF(B15&gt;8,8/Criteria!$C$61,B15/Criteria!$C$61)</f>
        <v>0.75</v>
      </c>
      <c r="D15" s="19" t="s">
        <v>33</v>
      </c>
      <c r="E15" s="20">
        <f>+E8/E9</f>
        <v>1192.7300000000002</v>
      </c>
      <c r="F15" s="20">
        <f>+E8/F9</f>
        <v>1301.1600000000001</v>
      </c>
      <c r="G15" s="20">
        <f>+G8/G9</f>
        <v>1174.7300000000002</v>
      </c>
      <c r="H15" s="20">
        <f>+G8/H9</f>
        <v>1281.5236363636366</v>
      </c>
      <c r="I15" s="20">
        <f>+I8/I9</f>
        <v>1010.25</v>
      </c>
      <c r="J15" s="20">
        <f>+I8/J9</f>
        <v>1102.090909090909</v>
      </c>
      <c r="K15" s="20">
        <f>+K8/K9</f>
        <v>992.25</v>
      </c>
      <c r="L15" s="20">
        <f>+K8/L9</f>
        <v>1082.4545454545455</v>
      </c>
      <c r="M15" s="20">
        <v>0</v>
      </c>
      <c r="N15" s="20">
        <v>0</v>
      </c>
      <c r="O15" s="97" t="s">
        <v>42</v>
      </c>
    </row>
    <row r="16" spans="2:16" ht="12" customHeight="1" thickBot="1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3">
      <c r="B17" s="229" t="str">
        <f>+Criteria!A4</f>
        <v>80G</v>
      </c>
      <c r="C17" s="230"/>
      <c r="D17" s="231"/>
      <c r="E17" s="232" t="s">
        <v>6</v>
      </c>
      <c r="F17" s="233"/>
      <c r="G17" s="219" t="s">
        <v>9</v>
      </c>
      <c r="H17" s="219"/>
      <c r="I17" s="219" t="s">
        <v>10</v>
      </c>
      <c r="J17" s="219"/>
      <c r="K17" s="219" t="s">
        <v>0</v>
      </c>
      <c r="L17" s="219"/>
      <c r="M17" s="219" t="s">
        <v>53</v>
      </c>
      <c r="N17" s="220"/>
    </row>
    <row r="18" spans="2:14" ht="12.75" customHeight="1" x14ac:dyDescent="0.2">
      <c r="B18" s="22" t="s">
        <v>30</v>
      </c>
      <c r="C18" s="221" t="str">
        <f>+Criteria!B2</f>
        <v>EE ONLY</v>
      </c>
      <c r="D18" s="222"/>
      <c r="E18" s="234">
        <f>+Criteria!B13-(Criteria!$B$52*'6hrs CSEA-MGMT'!$C25)</f>
        <v>5066.16</v>
      </c>
      <c r="F18" s="235"/>
      <c r="G18" s="227">
        <f>+Criteria!B22-(Criteria!$B$52*'6hrs CSEA-MGMT'!$C25)</f>
        <v>4850.16</v>
      </c>
      <c r="H18" s="227"/>
      <c r="I18" s="227">
        <f>+Criteria!B31-(Criteria!$B$52*'6hrs CSEA-MGMT'!$C25)</f>
        <v>4317</v>
      </c>
      <c r="J18" s="227"/>
      <c r="K18" s="227">
        <f>+Criteria!B4-(Criteria!$B$52*'6hrs CSEA-MGMT'!$C25)</f>
        <v>4101</v>
      </c>
      <c r="L18" s="227"/>
      <c r="M18" s="234">
        <f>+Criteria!B38</f>
        <v>965.16</v>
      </c>
      <c r="N18" s="401"/>
    </row>
    <row r="19" spans="2:14" ht="12.75" customHeight="1" x14ac:dyDescent="0.2">
      <c r="B19" s="22" t="s">
        <v>30</v>
      </c>
      <c r="C19" s="221" t="str">
        <f>+Criteria!C2</f>
        <v>EE+SPOUSE</v>
      </c>
      <c r="D19" s="222"/>
      <c r="E19" s="234">
        <f>+Criteria!C13-(Criteria!$C$52*'6hrs CSEA-MGMT'!$C26)</f>
        <v>9405.9000000000015</v>
      </c>
      <c r="F19" s="235"/>
      <c r="G19" s="227">
        <f>+Criteria!C22-(Criteria!$C$52*'6hrs CSEA-MGMT'!$C26)</f>
        <v>9189.9</v>
      </c>
      <c r="H19" s="227"/>
      <c r="I19" s="227">
        <f>+Criteria!C31-(Criteria!$C$52*'6hrs CSEA-MGMT'!$C26)</f>
        <v>8080.5</v>
      </c>
      <c r="J19" s="227"/>
      <c r="K19" s="227">
        <f>+Criteria!C4-(Criteria!$C$52*'6hrs CSEA-MGMT'!$C26)</f>
        <v>7864.5</v>
      </c>
      <c r="L19" s="227"/>
      <c r="M19" s="234">
        <f>+Criteria!C38</f>
        <v>1541.4</v>
      </c>
      <c r="N19" s="401"/>
    </row>
    <row r="20" spans="2:14" ht="12.75" customHeight="1" x14ac:dyDescent="0.2">
      <c r="B20" s="22" t="s">
        <v>30</v>
      </c>
      <c r="C20" s="317" t="str">
        <f>+Criteria!E2</f>
        <v xml:space="preserve">EE+CHILDREN </v>
      </c>
      <c r="D20" s="222"/>
      <c r="E20" s="234">
        <f>+Criteria!E13-(Criteria!$E$52*'6hrs CSEA-MGMT'!$C28)</f>
        <v>9033.6</v>
      </c>
      <c r="F20" s="235"/>
      <c r="G20" s="227">
        <f>+Criteria!E22-(Criteria!$E$52*'6hrs CSEA-MGMT'!$C28)</f>
        <v>8817.6</v>
      </c>
      <c r="H20" s="227"/>
      <c r="I20" s="227">
        <f>+Criteria!E31-(Criteria!$E$52*'6hrs CSEA-MGMT'!$C28)</f>
        <v>7593</v>
      </c>
      <c r="J20" s="227"/>
      <c r="K20" s="227">
        <f>+Criteria!E4-(Criteria!$E$52*'6hrs CSEA-MGMT'!$C28)</f>
        <v>7377</v>
      </c>
      <c r="L20" s="227"/>
      <c r="M20" s="234">
        <f>+Criteria!E38</f>
        <v>1656.6</v>
      </c>
      <c r="N20" s="401"/>
    </row>
    <row r="21" spans="2:14" ht="12.75" customHeight="1" thickBot="1" x14ac:dyDescent="0.25">
      <c r="B21" s="22" t="s">
        <v>30</v>
      </c>
      <c r="C21" s="223" t="str">
        <f>+Criteria!F2</f>
        <v>EE + FAMILY</v>
      </c>
      <c r="D21" s="224"/>
      <c r="E21" s="225">
        <f>+Criteria!F13-(Criteria!$F$52*'6hrs CSEA-MGMT'!$C28)</f>
        <v>13220.760000000002</v>
      </c>
      <c r="F21" s="226"/>
      <c r="G21" s="227">
        <f>+Criteria!F22-(Criteria!$F$52*'6hrs CSEA-MGMT'!$C28)</f>
        <v>13004.760000000002</v>
      </c>
      <c r="H21" s="227"/>
      <c r="I21" s="227">
        <f>+Criteria!F31-(Criteria!$F$52*'6hrs CSEA-MGMT'!$C28)</f>
        <v>11031</v>
      </c>
      <c r="J21" s="227"/>
      <c r="K21" s="227">
        <f>+Criteria!F4-(Criteria!$F$52*'6hrs CSEA-MGMT'!$C28)</f>
        <v>10815</v>
      </c>
      <c r="L21" s="227"/>
      <c r="M21" s="225">
        <f>+Criteria!F38</f>
        <v>2405.7600000000002</v>
      </c>
      <c r="N21" s="402"/>
    </row>
    <row r="22" spans="2:14" ht="14.25" thickTop="1" thickBot="1" x14ac:dyDescent="0.25">
      <c r="B22" s="23"/>
      <c r="C22" s="302" t="s">
        <v>41</v>
      </c>
      <c r="D22" s="303"/>
      <c r="E22" s="24">
        <f>+Criteria!$B$40</f>
        <v>12</v>
      </c>
      <c r="F22" s="24">
        <f>+Criteria!$B$41</f>
        <v>11</v>
      </c>
      <c r="G22" s="24">
        <f>+Criteria!$B$40</f>
        <v>12</v>
      </c>
      <c r="H22" s="24">
        <f>+Criteria!$B$41</f>
        <v>11</v>
      </c>
      <c r="I22" s="24">
        <f>+Criteria!$B$40</f>
        <v>12</v>
      </c>
      <c r="J22" s="24">
        <f>+Criteria!$B$41</f>
        <v>11</v>
      </c>
      <c r="K22" s="24">
        <f>+Criteria!$B$40</f>
        <v>12</v>
      </c>
      <c r="L22" s="24">
        <f>+Criteria!$B$41</f>
        <v>11</v>
      </c>
      <c r="M22" s="24">
        <f>+Criteria!$B$40</f>
        <v>12</v>
      </c>
      <c r="N22" s="25">
        <f>+Criteria!$B$41</f>
        <v>11</v>
      </c>
    </row>
    <row r="23" spans="2:14" ht="14.25" thickTop="1" thickBot="1" x14ac:dyDescent="0.25">
      <c r="B23" s="26"/>
      <c r="C23" s="27"/>
      <c r="D23" s="28"/>
      <c r="E23" s="298" t="s">
        <v>29</v>
      </c>
      <c r="F23" s="299"/>
      <c r="G23" s="300" t="s">
        <v>29</v>
      </c>
      <c r="H23" s="301"/>
      <c r="I23" s="300" t="s">
        <v>29</v>
      </c>
      <c r="J23" s="301"/>
      <c r="K23" s="300" t="s">
        <v>29</v>
      </c>
      <c r="L23" s="301"/>
      <c r="M23" s="300" t="s">
        <v>29</v>
      </c>
      <c r="N23" s="313"/>
    </row>
    <row r="24" spans="2:14" x14ac:dyDescent="0.2">
      <c r="B24" s="91" t="s">
        <v>2</v>
      </c>
      <c r="C24" s="29" t="s">
        <v>23</v>
      </c>
      <c r="D24" s="30" t="s">
        <v>27</v>
      </c>
      <c r="E24" s="296" t="s">
        <v>5</v>
      </c>
      <c r="F24" s="297"/>
      <c r="G24" s="243" t="s">
        <v>5</v>
      </c>
      <c r="H24" s="243"/>
      <c r="I24" s="243" t="s">
        <v>5</v>
      </c>
      <c r="J24" s="243"/>
      <c r="K24" s="243" t="s">
        <v>5</v>
      </c>
      <c r="L24" s="243"/>
      <c r="M24" s="243" t="s">
        <v>5</v>
      </c>
      <c r="N24" s="244"/>
    </row>
    <row r="25" spans="2:14" ht="12.75" customHeight="1" x14ac:dyDescent="0.2">
      <c r="B25" s="92">
        <f>+EightHrs</f>
        <v>6</v>
      </c>
      <c r="C25" s="54">
        <f>+IF(B25&gt;8,8/Criteria!$C$61,B25/Criteria!$C$61)</f>
        <v>0.75</v>
      </c>
      <c r="D25" s="31" t="s">
        <v>37</v>
      </c>
      <c r="E25" s="32">
        <f>+E18/E22</f>
        <v>422.18</v>
      </c>
      <c r="F25" s="32">
        <f>+E18/F22</f>
        <v>460.56</v>
      </c>
      <c r="G25" s="32">
        <f>+G18/G22</f>
        <v>404.18</v>
      </c>
      <c r="H25" s="32">
        <f>+G18/H22</f>
        <v>440.92363636363638</v>
      </c>
      <c r="I25" s="32">
        <f>+I18/I22</f>
        <v>359.75</v>
      </c>
      <c r="J25" s="32">
        <f>+I18/J22</f>
        <v>392.45454545454544</v>
      </c>
      <c r="K25" s="32">
        <f>+K18/K22</f>
        <v>341.75</v>
      </c>
      <c r="L25" s="32">
        <f>+K18/L22</f>
        <v>372.81818181818181</v>
      </c>
      <c r="M25" s="32">
        <v>0</v>
      </c>
      <c r="N25" s="32">
        <v>0</v>
      </c>
    </row>
    <row r="26" spans="2:14" x14ac:dyDescent="0.2">
      <c r="B26" s="92">
        <f>+EightHrs</f>
        <v>6</v>
      </c>
      <c r="C26" s="54">
        <f>+IF(B26&gt;8,8/Criteria!$C$61,B26/Criteria!$C$61)</f>
        <v>0.75</v>
      </c>
      <c r="D26" s="31" t="s">
        <v>47</v>
      </c>
      <c r="E26" s="32">
        <f>+E19/E22</f>
        <v>783.82500000000016</v>
      </c>
      <c r="F26" s="32">
        <f>+E19/F22</f>
        <v>855.08181818181833</v>
      </c>
      <c r="G26" s="32">
        <f>+G19/G22</f>
        <v>765.82499999999993</v>
      </c>
      <c r="H26" s="32">
        <f>+G19/H22</f>
        <v>835.44545454545448</v>
      </c>
      <c r="I26" s="32">
        <f>+I19/I22</f>
        <v>673.375</v>
      </c>
      <c r="J26" s="32">
        <f>+I19/J22</f>
        <v>734.59090909090912</v>
      </c>
      <c r="K26" s="32">
        <f>+K19/K22</f>
        <v>655.375</v>
      </c>
      <c r="L26" s="32">
        <f>+K19/L22</f>
        <v>714.9545454545455</v>
      </c>
      <c r="M26" s="32">
        <v>0</v>
      </c>
      <c r="N26" s="32">
        <v>0</v>
      </c>
    </row>
    <row r="27" spans="2:14" x14ac:dyDescent="0.2">
      <c r="B27" s="92">
        <f>+EightHrs</f>
        <v>6</v>
      </c>
      <c r="C27" s="54">
        <f>+IF(B27&gt;8,8/Criteria!$C$61,B27/Criteria!$C$61)</f>
        <v>0.75</v>
      </c>
      <c r="D27" s="31" t="s">
        <v>45</v>
      </c>
      <c r="E27" s="32">
        <f>+E20/E22</f>
        <v>752.80000000000007</v>
      </c>
      <c r="F27" s="32">
        <f>+E20/F22</f>
        <v>821.23636363636365</v>
      </c>
      <c r="G27" s="32">
        <f>+G20/G22</f>
        <v>734.80000000000007</v>
      </c>
      <c r="H27" s="32">
        <f>+G20/H22</f>
        <v>801.6</v>
      </c>
      <c r="I27" s="32">
        <f>+I20/I22</f>
        <v>632.75</v>
      </c>
      <c r="J27" s="32">
        <f>+I20/J22</f>
        <v>690.27272727272725</v>
      </c>
      <c r="K27" s="32">
        <f>+K20/K22</f>
        <v>614.75</v>
      </c>
      <c r="L27" s="32">
        <f>+K20/L22</f>
        <v>670.63636363636363</v>
      </c>
      <c r="M27" s="32">
        <v>0</v>
      </c>
      <c r="N27" s="32">
        <v>0</v>
      </c>
    </row>
    <row r="28" spans="2:14" ht="13.5" thickBot="1" x14ac:dyDescent="0.25">
      <c r="B28" s="93">
        <f>+EightHrs</f>
        <v>6</v>
      </c>
      <c r="C28" s="34">
        <f>+IF(B28&gt;8,8/Criteria!$C$61,B28/Criteria!$C$61)</f>
        <v>0.75</v>
      </c>
      <c r="D28" s="35" t="s">
        <v>49</v>
      </c>
      <c r="E28" s="36">
        <f>+E21/E22</f>
        <v>1101.7300000000002</v>
      </c>
      <c r="F28" s="36">
        <f>+E21/F22</f>
        <v>1201.8872727272728</v>
      </c>
      <c r="G28" s="36">
        <f>+G21/G22</f>
        <v>1083.7300000000002</v>
      </c>
      <c r="H28" s="36">
        <f>+G21/H22</f>
        <v>1182.2509090909093</v>
      </c>
      <c r="I28" s="36">
        <f>+I21/I22</f>
        <v>919.25</v>
      </c>
      <c r="J28" s="36">
        <f>+I21/J22</f>
        <v>1002.8181818181819</v>
      </c>
      <c r="K28" s="36">
        <f>+K21/K22</f>
        <v>901.25</v>
      </c>
      <c r="L28" s="36">
        <f>+K21/L22</f>
        <v>983.18181818181813</v>
      </c>
      <c r="M28" s="36">
        <v>0</v>
      </c>
      <c r="N28" s="36">
        <v>0</v>
      </c>
    </row>
    <row r="29" spans="2:14" x14ac:dyDescent="0.2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">
      <c r="B30" s="314" t="s">
        <v>79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</row>
    <row r="31" spans="2:14" ht="3.75" customHeight="1" x14ac:dyDescent="0.25">
      <c r="B31" s="5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2:14" ht="12" customHeight="1" thickBot="1" x14ac:dyDescent="0.25"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6" ht="30" customHeight="1" x14ac:dyDescent="0.3">
      <c r="B33" s="289" t="str">
        <f>+Criteria!A5</f>
        <v>80K</v>
      </c>
      <c r="C33" s="290"/>
      <c r="D33" s="291"/>
      <c r="E33" s="292" t="s">
        <v>6</v>
      </c>
      <c r="F33" s="293"/>
      <c r="G33" s="294" t="s">
        <v>9</v>
      </c>
      <c r="H33" s="294"/>
      <c r="I33" s="294" t="s">
        <v>10</v>
      </c>
      <c r="J33" s="294"/>
      <c r="K33" s="294" t="s">
        <v>0</v>
      </c>
      <c r="L33" s="294"/>
      <c r="M33" s="294" t="s">
        <v>53</v>
      </c>
      <c r="N33" s="295"/>
    </row>
    <row r="34" spans="2:16" ht="12.75" customHeight="1" x14ac:dyDescent="0.2">
      <c r="B34" s="61" t="s">
        <v>30</v>
      </c>
      <c r="C34" s="245" t="str">
        <f>+Criteria!B2</f>
        <v>EE ONLY</v>
      </c>
      <c r="D34" s="246"/>
      <c r="E34" s="247">
        <f>+Criteria!B14-(Criteria!$B$52*'6hrs CSEA-MGMT'!$C41)</f>
        <v>4658.16</v>
      </c>
      <c r="F34" s="248"/>
      <c r="G34" s="249">
        <f>+Criteria!B23-(Criteria!$B$52*'6hrs CSEA-MGMT'!$C41)</f>
        <v>4442.16</v>
      </c>
      <c r="H34" s="249"/>
      <c r="I34" s="249">
        <f>+Criteria!B32-(Criteria!$B$52*'6hrs CSEA-MGMT'!$C41)</f>
        <v>3909</v>
      </c>
      <c r="J34" s="249"/>
      <c r="K34" s="249">
        <f>+Criteria!B5-(Criteria!$B$52*'6hrs CSEA-MGMT'!$C41)</f>
        <v>3693</v>
      </c>
      <c r="L34" s="249"/>
      <c r="M34" s="249">
        <f>+Criteria!B38</f>
        <v>965.16</v>
      </c>
      <c r="N34" s="250"/>
    </row>
    <row r="35" spans="2:16" ht="12.75" customHeight="1" x14ac:dyDescent="0.2">
      <c r="B35" s="61" t="s">
        <v>30</v>
      </c>
      <c r="C35" s="245" t="str">
        <f>+Criteria!C2</f>
        <v>EE+SPOUSE</v>
      </c>
      <c r="D35" s="246"/>
      <c r="E35" s="247">
        <f>+Criteria!C14-(Criteria!$C$52*'6hrs CSEA-MGMT'!$C42)</f>
        <v>8589.9</v>
      </c>
      <c r="F35" s="248"/>
      <c r="G35" s="249">
        <f>+Criteria!C23-(Criteria!$C$52*'6hrs CSEA-MGMT'!$C42)</f>
        <v>8373.9</v>
      </c>
      <c r="H35" s="249"/>
      <c r="I35" s="249">
        <f>+Criteria!C32-(Criteria!$C$52*'6hrs CSEA-MGMT'!$C42)</f>
        <v>7264.5</v>
      </c>
      <c r="J35" s="249"/>
      <c r="K35" s="249">
        <f>+Criteria!C5-(Criteria!$C$52*'6hrs CSEA-MGMT'!$C42)</f>
        <v>7048.5</v>
      </c>
      <c r="L35" s="249"/>
      <c r="M35" s="249">
        <f>+Criteria!C38</f>
        <v>1541.4</v>
      </c>
      <c r="N35" s="250"/>
    </row>
    <row r="36" spans="2:16" ht="12.75" customHeight="1" x14ac:dyDescent="0.2">
      <c r="B36" s="61" t="s">
        <v>30</v>
      </c>
      <c r="C36" s="318" t="str">
        <f>+Criteria!E2</f>
        <v xml:space="preserve">EE+CHILDREN </v>
      </c>
      <c r="D36" s="246"/>
      <c r="E36" s="247">
        <f>+Criteria!E14-(Criteria!$E$52*'6hrs CSEA-MGMT'!$C44)</f>
        <v>8313.6</v>
      </c>
      <c r="F36" s="248"/>
      <c r="G36" s="249">
        <f>+Criteria!E23-(Criteria!$E$52*'6hrs CSEA-MGMT'!$C44)</f>
        <v>8097.6</v>
      </c>
      <c r="H36" s="249"/>
      <c r="I36" s="249">
        <f>+Criteria!E32-(Criteria!$E$52*'6hrs CSEA-MGMT'!$C44)</f>
        <v>6873</v>
      </c>
      <c r="J36" s="249"/>
      <c r="K36" s="249">
        <f>+Criteria!E5-(Criteria!$E$52*'6hrs CSEA-MGMT'!$C44)</f>
        <v>6657</v>
      </c>
      <c r="L36" s="249"/>
      <c r="M36" s="249">
        <f>+Criteria!E38</f>
        <v>1656.6</v>
      </c>
      <c r="N36" s="250"/>
    </row>
    <row r="37" spans="2:16" ht="12.75" customHeight="1" thickBot="1" x14ac:dyDescent="0.25">
      <c r="B37" s="61" t="s">
        <v>30</v>
      </c>
      <c r="C37" s="304" t="str">
        <f>+Criteria!F2</f>
        <v>EE + FAMILY</v>
      </c>
      <c r="D37" s="305"/>
      <c r="E37" s="306">
        <f>+Criteria!F14-(Criteria!$F$52*'6hrs CSEA-MGMT'!$C44)</f>
        <v>12080.760000000002</v>
      </c>
      <c r="F37" s="307"/>
      <c r="G37" s="249">
        <f>+Criteria!F23-(Criteria!$F$52*'6hrs CSEA-MGMT'!$C44)</f>
        <v>11864.760000000002</v>
      </c>
      <c r="H37" s="249"/>
      <c r="I37" s="249">
        <f>+Criteria!F32-(Criteria!$F$52*'6hrs CSEA-MGMT'!$C44)</f>
        <v>9891</v>
      </c>
      <c r="J37" s="249"/>
      <c r="K37" s="249">
        <f>+Criteria!F5-(Criteria!$F$52*'6hrs CSEA-MGMT'!$C44)</f>
        <v>9675</v>
      </c>
      <c r="L37" s="249"/>
      <c r="M37" s="249">
        <f>+Criteria!F38</f>
        <v>2405.7600000000002</v>
      </c>
      <c r="N37" s="250"/>
    </row>
    <row r="38" spans="2:16" ht="14.25" thickTop="1" thickBot="1" x14ac:dyDescent="0.25">
      <c r="B38" s="62"/>
      <c r="C38" s="251" t="s">
        <v>41</v>
      </c>
      <c r="D38" s="252"/>
      <c r="E38" s="63">
        <f>+Criteria!$B$40</f>
        <v>12</v>
      </c>
      <c r="F38" s="63">
        <f>+Criteria!$B$41</f>
        <v>11</v>
      </c>
      <c r="G38" s="63">
        <f>+Criteria!$B$40</f>
        <v>12</v>
      </c>
      <c r="H38" s="63">
        <f>+Criteria!$B$41</f>
        <v>11</v>
      </c>
      <c r="I38" s="63">
        <f>+Criteria!$B$40</f>
        <v>12</v>
      </c>
      <c r="J38" s="63">
        <f>+Criteria!$B$41</f>
        <v>11</v>
      </c>
      <c r="K38" s="63">
        <f>+Criteria!$B$40</f>
        <v>12</v>
      </c>
      <c r="L38" s="63">
        <f>+Criteria!$B$41</f>
        <v>11</v>
      </c>
      <c r="M38" s="63">
        <f>+Criteria!$B$40</f>
        <v>12</v>
      </c>
      <c r="N38" s="64">
        <f>+Criteria!$B$41</f>
        <v>11</v>
      </c>
    </row>
    <row r="39" spans="2:16" ht="14.25" thickTop="1" thickBot="1" x14ac:dyDescent="0.25">
      <c r="B39" s="65"/>
      <c r="C39" s="66"/>
      <c r="D39" s="67"/>
      <c r="E39" s="253" t="s">
        <v>29</v>
      </c>
      <c r="F39" s="254"/>
      <c r="G39" s="308" t="s">
        <v>29</v>
      </c>
      <c r="H39" s="309"/>
      <c r="I39" s="308" t="s">
        <v>29</v>
      </c>
      <c r="J39" s="309"/>
      <c r="K39" s="308" t="s">
        <v>29</v>
      </c>
      <c r="L39" s="309"/>
      <c r="M39" s="308" t="s">
        <v>29</v>
      </c>
      <c r="N39" s="310"/>
    </row>
    <row r="40" spans="2:16" x14ac:dyDescent="0.2">
      <c r="B40" s="85" t="s">
        <v>2</v>
      </c>
      <c r="C40" s="68" t="s">
        <v>23</v>
      </c>
      <c r="D40" s="69" t="s">
        <v>27</v>
      </c>
      <c r="E40" s="356" t="s">
        <v>5</v>
      </c>
      <c r="F40" s="357"/>
      <c r="G40" s="311" t="s">
        <v>5</v>
      </c>
      <c r="H40" s="311"/>
      <c r="I40" s="311" t="s">
        <v>5</v>
      </c>
      <c r="J40" s="311"/>
      <c r="K40" s="311" t="s">
        <v>5</v>
      </c>
      <c r="L40" s="311"/>
      <c r="M40" s="311" t="s">
        <v>5</v>
      </c>
      <c r="N40" s="312"/>
    </row>
    <row r="41" spans="2:16" x14ac:dyDescent="0.2">
      <c r="B41" s="86">
        <f>+EightHrs</f>
        <v>6</v>
      </c>
      <c r="C41" s="70">
        <f>+IF(B41&gt;8,8/Criteria!$C$61,B41/Criteria!$C$61)</f>
        <v>0.75</v>
      </c>
      <c r="D41" s="71" t="s">
        <v>37</v>
      </c>
      <c r="E41" s="72">
        <f>+E34/E38</f>
        <v>388.18</v>
      </c>
      <c r="F41" s="72">
        <f>+E34/F38</f>
        <v>423.46909090909088</v>
      </c>
      <c r="G41" s="72">
        <f>+G34/G38</f>
        <v>370.18</v>
      </c>
      <c r="H41" s="72">
        <f>+G34/H38</f>
        <v>403.83272727272725</v>
      </c>
      <c r="I41" s="72">
        <f>+I34/I38</f>
        <v>325.75</v>
      </c>
      <c r="J41" s="72">
        <f>+I34/J38</f>
        <v>355.36363636363637</v>
      </c>
      <c r="K41" s="72">
        <f>+K34/K38</f>
        <v>307.75</v>
      </c>
      <c r="L41" s="72">
        <f>+K34/L38</f>
        <v>335.72727272727275</v>
      </c>
      <c r="M41" s="72">
        <v>0</v>
      </c>
      <c r="N41" s="100">
        <v>0</v>
      </c>
    </row>
    <row r="42" spans="2:16" x14ac:dyDescent="0.2">
      <c r="B42" s="86">
        <f>+EightHrs</f>
        <v>6</v>
      </c>
      <c r="C42" s="70">
        <f>+IF(B42&gt;8,8/Criteria!$C$61,B42/Criteria!$C$61)</f>
        <v>0.75</v>
      </c>
      <c r="D42" s="71" t="s">
        <v>47</v>
      </c>
      <c r="E42" s="72">
        <f>+E35/E38</f>
        <v>715.82499999999993</v>
      </c>
      <c r="F42" s="72">
        <f>+E35/F38</f>
        <v>780.9</v>
      </c>
      <c r="G42" s="72">
        <f>+G35/G38</f>
        <v>697.82499999999993</v>
      </c>
      <c r="H42" s="72">
        <f>+G35/H38</f>
        <v>761.26363636363635</v>
      </c>
      <c r="I42" s="72">
        <f>+I35/I38</f>
        <v>605.375</v>
      </c>
      <c r="J42" s="72">
        <f>+I35/J38</f>
        <v>660.40909090909088</v>
      </c>
      <c r="K42" s="72">
        <f>+K35/K38</f>
        <v>587.375</v>
      </c>
      <c r="L42" s="72">
        <f>+K35/L38</f>
        <v>640.77272727272725</v>
      </c>
      <c r="M42" s="72">
        <v>0</v>
      </c>
      <c r="N42" s="100">
        <v>0</v>
      </c>
    </row>
    <row r="43" spans="2:16" x14ac:dyDescent="0.2">
      <c r="B43" s="86">
        <f>+EightHrs</f>
        <v>6</v>
      </c>
      <c r="C43" s="70">
        <f>+IF(B43&gt;8,8/Criteria!$C$61,B43/Criteria!$C$61)</f>
        <v>0.75</v>
      </c>
      <c r="D43" s="71" t="s">
        <v>45</v>
      </c>
      <c r="E43" s="72">
        <f>+E36/E38</f>
        <v>692.80000000000007</v>
      </c>
      <c r="F43" s="72">
        <f>+E36/F38</f>
        <v>755.78181818181827</v>
      </c>
      <c r="G43" s="72">
        <f>+G36/G38</f>
        <v>674.80000000000007</v>
      </c>
      <c r="H43" s="72">
        <f>+G36/H38</f>
        <v>736.14545454545453</v>
      </c>
      <c r="I43" s="72">
        <f>+I36/I38</f>
        <v>572.75</v>
      </c>
      <c r="J43" s="72">
        <f>+I36/J38</f>
        <v>624.81818181818187</v>
      </c>
      <c r="K43" s="72">
        <f>+K36/K38</f>
        <v>554.75</v>
      </c>
      <c r="L43" s="72">
        <f>+K36/L38</f>
        <v>605.18181818181813</v>
      </c>
      <c r="M43" s="72">
        <v>0</v>
      </c>
      <c r="N43" s="100">
        <v>0</v>
      </c>
    </row>
    <row r="44" spans="2:16" ht="13.5" thickBot="1" x14ac:dyDescent="0.25">
      <c r="B44" s="87">
        <f>+EightHrs</f>
        <v>6</v>
      </c>
      <c r="C44" s="73">
        <f>+IF(B44&gt;8,8/Criteria!$C$61,B44/Criteria!$C$61)</f>
        <v>0.75</v>
      </c>
      <c r="D44" s="74" t="s">
        <v>49</v>
      </c>
      <c r="E44" s="75">
        <f>+E37/E38</f>
        <v>1006.7300000000001</v>
      </c>
      <c r="F44" s="75">
        <f>+E37/F38</f>
        <v>1098.2509090909093</v>
      </c>
      <c r="G44" s="75">
        <f>+G37/G38</f>
        <v>988.73000000000013</v>
      </c>
      <c r="H44" s="75">
        <f>+G37/H38</f>
        <v>1078.6145454545456</v>
      </c>
      <c r="I44" s="75">
        <f>+I37/I38</f>
        <v>824.25</v>
      </c>
      <c r="J44" s="75">
        <f>+I37/J38</f>
        <v>899.18181818181813</v>
      </c>
      <c r="K44" s="75">
        <f>+K37/K38</f>
        <v>806.25</v>
      </c>
      <c r="L44" s="75">
        <f>+K37/L38</f>
        <v>879.5454545454545</v>
      </c>
      <c r="M44" s="75">
        <v>0</v>
      </c>
      <c r="N44" s="101">
        <v>0</v>
      </c>
    </row>
    <row r="45" spans="2:16" ht="12" customHeight="1" thickBot="1" x14ac:dyDescent="0.25"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  <c r="P45" s="8"/>
    </row>
    <row r="46" spans="2:16" ht="36.75" customHeight="1" x14ac:dyDescent="0.3">
      <c r="B46" s="236" t="str">
        <f>+Criteria!A6</f>
        <v>80M</v>
      </c>
      <c r="C46" s="237"/>
      <c r="D46" s="238"/>
      <c r="E46" s="239" t="s">
        <v>6</v>
      </c>
      <c r="F46" s="240"/>
      <c r="G46" s="241" t="s">
        <v>9</v>
      </c>
      <c r="H46" s="241"/>
      <c r="I46" s="241" t="s">
        <v>10</v>
      </c>
      <c r="J46" s="241"/>
      <c r="K46" s="241" t="s">
        <v>0</v>
      </c>
      <c r="L46" s="241"/>
      <c r="M46" s="241" t="s">
        <v>53</v>
      </c>
      <c r="N46" s="242"/>
    </row>
    <row r="47" spans="2:16" ht="12.75" customHeight="1" x14ac:dyDescent="0.2">
      <c r="B47" s="38" t="s">
        <v>30</v>
      </c>
      <c r="C47" s="257" t="str">
        <f>+Criteria!B2</f>
        <v>EE ONLY</v>
      </c>
      <c r="D47" s="258"/>
      <c r="E47" s="259">
        <f>+Criteria!B15-(Criteria!$B$52*'6hrs CSEA-MGMT'!$C54)</f>
        <v>3986.16</v>
      </c>
      <c r="F47" s="260"/>
      <c r="G47" s="255">
        <f>+Criteria!B24-(Criteria!$B$52*'6hrs CSEA-MGMT'!$C54)</f>
        <v>3770.16</v>
      </c>
      <c r="H47" s="255"/>
      <c r="I47" s="255">
        <f>+Criteria!B33-(Criteria!$B$52*'6hrs CSEA-MGMT'!$C54)</f>
        <v>3237</v>
      </c>
      <c r="J47" s="255"/>
      <c r="K47" s="255">
        <f>+Criteria!B6-(Criteria!$B$52*'6hrs CSEA-MGMT'!$C54)</f>
        <v>3021</v>
      </c>
      <c r="L47" s="255"/>
      <c r="M47" s="255">
        <f>+Criteria!B38</f>
        <v>965.16</v>
      </c>
      <c r="N47" s="256"/>
    </row>
    <row r="48" spans="2:16" ht="12.75" customHeight="1" x14ac:dyDescent="0.2">
      <c r="B48" s="38" t="s">
        <v>30</v>
      </c>
      <c r="C48" s="257" t="str">
        <f>+Criteria!C2</f>
        <v>EE+SPOUSE</v>
      </c>
      <c r="D48" s="258"/>
      <c r="E48" s="259">
        <f>+Criteria!C15-(Criteria!$C$52*'6hrs CSEA-MGMT'!$C55)</f>
        <v>7257.9</v>
      </c>
      <c r="F48" s="260"/>
      <c r="G48" s="255">
        <f>+Criteria!C24-(Criteria!$C$52*'6hrs CSEA-MGMT'!$C55)</f>
        <v>7041.9</v>
      </c>
      <c r="H48" s="255"/>
      <c r="I48" s="255">
        <f>+Criteria!C33-(Criteria!$C$52*'6hrs CSEA-MGMT'!$C55)</f>
        <v>5932.5</v>
      </c>
      <c r="J48" s="255"/>
      <c r="K48" s="255">
        <f>+Criteria!C6-(Criteria!$C$52*'6hrs CSEA-MGMT'!$C55)</f>
        <v>5716.5</v>
      </c>
      <c r="L48" s="255"/>
      <c r="M48" s="255">
        <f>+Criteria!C38</f>
        <v>1541.4</v>
      </c>
      <c r="N48" s="256"/>
    </row>
    <row r="49" spans="2:16" ht="12.75" customHeight="1" x14ac:dyDescent="0.2">
      <c r="B49" s="38" t="s">
        <v>30</v>
      </c>
      <c r="C49" s="257" t="str">
        <f>+Criteria!E2</f>
        <v xml:space="preserve">EE+CHILDREN </v>
      </c>
      <c r="D49" s="258"/>
      <c r="E49" s="259">
        <f>+Criteria!E15-(Criteria!$E$52*'6hrs CSEA-MGMT'!$C56)</f>
        <v>7113.6</v>
      </c>
      <c r="F49" s="260"/>
      <c r="G49" s="255">
        <f>+Criteria!E24-(Criteria!$E$52*'6hrs CSEA-MGMT'!$C56)</f>
        <v>6897.6</v>
      </c>
      <c r="H49" s="255"/>
      <c r="I49" s="255">
        <f>IF(+Criteria!E33-(Criteria!$E$52*'6hrs CSEA-MGMT'!$C56)&lt;0,0,+Criteria!E33-(Criteria!$E$52*'6hrs CSEA-MGMT'!$C56))</f>
        <v>5673</v>
      </c>
      <c r="J49" s="255"/>
      <c r="K49" s="255">
        <f>IF(+Criteria!E6-(Criteria!$E$52*'6hrs CSEA-MGMT'!$C56)&lt;0,0,+Criteria!E6-(Criteria!$E$52*'6hrs CSEA-MGMT'!$C56))</f>
        <v>5457</v>
      </c>
      <c r="L49" s="255"/>
      <c r="M49" s="255">
        <f>+Criteria!E38</f>
        <v>1656.6</v>
      </c>
      <c r="N49" s="256"/>
    </row>
    <row r="50" spans="2:16" ht="12.75" customHeight="1" thickBot="1" x14ac:dyDescent="0.25">
      <c r="B50" s="38" t="s">
        <v>30</v>
      </c>
      <c r="C50" s="285" t="str">
        <f>+Criteria!F2</f>
        <v>EE + FAMILY</v>
      </c>
      <c r="D50" s="286"/>
      <c r="E50" s="287">
        <f>+Criteria!F15-(Criteria!$F$52*'6hrs CSEA-MGMT'!$C57)</f>
        <v>10208.760000000002</v>
      </c>
      <c r="F50" s="288"/>
      <c r="G50" s="255">
        <f>+Criteria!F24-(Criteria!$F$52*'6hrs CSEA-MGMT'!$C57)</f>
        <v>9992.760000000002</v>
      </c>
      <c r="H50" s="255"/>
      <c r="I50" s="400">
        <f>IF(+Criteria!F33-(Criteria!$F$52*'6hrs CSEA-MGMT'!$C57)&lt;0,0,+Criteria!F33-(Criteria!$F$52*'6hrs CSEA-MGMT'!$C57))</f>
        <v>8019</v>
      </c>
      <c r="J50" s="400"/>
      <c r="K50" s="400">
        <f>IF(+Criteria!F6-(Criteria!$F$52*'6hrs CSEA-MGMT'!$C57)&lt;0,0,+Criteria!F6-(Criteria!$F$52*'6hrs CSEA-MGMT'!$C57))</f>
        <v>7803</v>
      </c>
      <c r="L50" s="400"/>
      <c r="M50" s="255">
        <f>+Criteria!F38</f>
        <v>2405.7600000000002</v>
      </c>
      <c r="N50" s="256"/>
    </row>
    <row r="51" spans="2:16" ht="14.25" thickTop="1" thickBot="1" x14ac:dyDescent="0.25">
      <c r="B51" s="39"/>
      <c r="C51" s="283" t="s">
        <v>41</v>
      </c>
      <c r="D51" s="284"/>
      <c r="E51" s="40">
        <f>+Criteria!$B$40</f>
        <v>12</v>
      </c>
      <c r="F51" s="40">
        <f>+Criteria!$B$41</f>
        <v>11</v>
      </c>
      <c r="G51" s="40">
        <f>+Criteria!$B$40</f>
        <v>12</v>
      </c>
      <c r="H51" s="40">
        <f>+Criteria!$B$41</f>
        <v>11</v>
      </c>
      <c r="I51" s="121">
        <f>+Criteria!$B$40</f>
        <v>12</v>
      </c>
      <c r="J51" s="121">
        <f>+Criteria!$B$41</f>
        <v>11</v>
      </c>
      <c r="K51" s="40">
        <f>+Criteria!$B$40</f>
        <v>12</v>
      </c>
      <c r="L51" s="40">
        <f>+Criteria!$B$41</f>
        <v>11</v>
      </c>
      <c r="M51" s="40">
        <f>+Criteria!$B$40</f>
        <v>12</v>
      </c>
      <c r="N51" s="41">
        <f>+Criteria!$B$41</f>
        <v>11</v>
      </c>
    </row>
    <row r="52" spans="2:16" ht="14.25" thickTop="1" thickBot="1" x14ac:dyDescent="0.25">
      <c r="B52" s="42"/>
      <c r="C52" s="43"/>
      <c r="D52" s="44"/>
      <c r="E52" s="274" t="s">
        <v>29</v>
      </c>
      <c r="F52" s="275"/>
      <c r="G52" s="276" t="s">
        <v>29</v>
      </c>
      <c r="H52" s="277"/>
      <c r="I52" s="276" t="s">
        <v>29</v>
      </c>
      <c r="J52" s="277"/>
      <c r="K52" s="276" t="s">
        <v>29</v>
      </c>
      <c r="L52" s="277"/>
      <c r="M52" s="276" t="s">
        <v>29</v>
      </c>
      <c r="N52" s="278"/>
    </row>
    <row r="53" spans="2:16" x14ac:dyDescent="0.2">
      <c r="B53" s="88" t="s">
        <v>2</v>
      </c>
      <c r="C53" s="45" t="s">
        <v>23</v>
      </c>
      <c r="D53" s="46" t="s">
        <v>27</v>
      </c>
      <c r="E53" s="279" t="s">
        <v>5</v>
      </c>
      <c r="F53" s="280"/>
      <c r="G53" s="281" t="s">
        <v>5</v>
      </c>
      <c r="H53" s="281"/>
      <c r="I53" s="281" t="s">
        <v>5</v>
      </c>
      <c r="J53" s="281"/>
      <c r="K53" s="281" t="s">
        <v>5</v>
      </c>
      <c r="L53" s="281"/>
      <c r="M53" s="281" t="s">
        <v>5</v>
      </c>
      <c r="N53" s="282"/>
    </row>
    <row r="54" spans="2:16" x14ac:dyDescent="0.2">
      <c r="B54" s="89">
        <f>+EightHrs</f>
        <v>6</v>
      </c>
      <c r="C54" s="55">
        <f>+IF(B54&gt;8,8/Criteria!$C$61,B54/Criteria!$C$61)</f>
        <v>0.75</v>
      </c>
      <c r="D54" s="47" t="s">
        <v>37</v>
      </c>
      <c r="E54" s="48">
        <f>+E47/E51</f>
        <v>332.18</v>
      </c>
      <c r="F54" s="48">
        <f>+E47/F51</f>
        <v>362.37818181818182</v>
      </c>
      <c r="G54" s="48">
        <f>+G47/G51</f>
        <v>314.18</v>
      </c>
      <c r="H54" s="48">
        <f>+G47/H51</f>
        <v>342.74181818181819</v>
      </c>
      <c r="I54" s="48">
        <f>+I47/I51</f>
        <v>269.75</v>
      </c>
      <c r="J54" s="48">
        <f>+I47/J51</f>
        <v>294.27272727272725</v>
      </c>
      <c r="K54" s="48">
        <f>+K47/K51</f>
        <v>251.75</v>
      </c>
      <c r="L54" s="48">
        <f>+K47/L51</f>
        <v>274.63636363636363</v>
      </c>
      <c r="M54" s="48">
        <v>0</v>
      </c>
      <c r="N54" s="49">
        <v>0</v>
      </c>
      <c r="O54" s="98" t="s">
        <v>42</v>
      </c>
    </row>
    <row r="55" spans="2:16" x14ac:dyDescent="0.2">
      <c r="B55" s="89">
        <f>+EightHrs</f>
        <v>6</v>
      </c>
      <c r="C55" s="55">
        <f>+IF(B55&gt;8,8/Criteria!$C$61,B55/Criteria!$C$61)</f>
        <v>0.75</v>
      </c>
      <c r="D55" s="47" t="s">
        <v>47</v>
      </c>
      <c r="E55" s="48">
        <f>+E48/E51</f>
        <v>604.82499999999993</v>
      </c>
      <c r="F55" s="48">
        <f>+E48/F51</f>
        <v>659.80909090909086</v>
      </c>
      <c r="G55" s="48">
        <f>+G48/G51</f>
        <v>586.82499999999993</v>
      </c>
      <c r="H55" s="48">
        <f>+G48/H51</f>
        <v>640.17272727272723</v>
      </c>
      <c r="I55" s="48">
        <f>+I48/I51</f>
        <v>494.375</v>
      </c>
      <c r="J55" s="48">
        <f>+I48/J51</f>
        <v>539.31818181818187</v>
      </c>
      <c r="K55" s="48">
        <f>+K48/K51</f>
        <v>476.375</v>
      </c>
      <c r="L55" s="48">
        <f>+K48/L51</f>
        <v>519.68181818181813</v>
      </c>
      <c r="M55" s="48">
        <v>0</v>
      </c>
      <c r="N55" s="49">
        <v>0</v>
      </c>
      <c r="O55" s="98" t="s">
        <v>42</v>
      </c>
    </row>
    <row r="56" spans="2:16" x14ac:dyDescent="0.2">
      <c r="B56" s="89">
        <f>+EightHrs</f>
        <v>6</v>
      </c>
      <c r="C56" s="55">
        <f>+IF(B56&gt;8,8/Criteria!$C$61,B56/Criteria!$C$61)</f>
        <v>0.75</v>
      </c>
      <c r="D56" s="47" t="s">
        <v>45</v>
      </c>
      <c r="E56" s="48">
        <f>+E49/E51</f>
        <v>592.80000000000007</v>
      </c>
      <c r="F56" s="48">
        <f>+E49/F51</f>
        <v>646.69090909090914</v>
      </c>
      <c r="G56" s="48">
        <f>+G49/G51</f>
        <v>574.80000000000007</v>
      </c>
      <c r="H56" s="48">
        <f>+G49/H51</f>
        <v>627.05454545454552</v>
      </c>
      <c r="I56" s="48">
        <f t="shared" ref="I56" si="0">+I49/I51</f>
        <v>472.75</v>
      </c>
      <c r="J56" s="48">
        <f t="shared" ref="J56" si="1">+I49/J51</f>
        <v>515.72727272727275</v>
      </c>
      <c r="K56" s="48">
        <f t="shared" ref="K56" si="2">+K49/K51</f>
        <v>454.75</v>
      </c>
      <c r="L56" s="48">
        <f t="shared" ref="L56" si="3">+K49/L51</f>
        <v>496.09090909090907</v>
      </c>
      <c r="M56" s="48">
        <v>0</v>
      </c>
      <c r="N56" s="49">
        <v>0</v>
      </c>
      <c r="O56" s="98" t="s">
        <v>42</v>
      </c>
    </row>
    <row r="57" spans="2:16" ht="13.5" thickBot="1" x14ac:dyDescent="0.25">
      <c r="B57" s="90">
        <f>+EightHrs</f>
        <v>6</v>
      </c>
      <c r="C57" s="50">
        <f>+IF(B57&gt;8,8/Criteria!$C$61,B57/Criteria!$C$61)</f>
        <v>0.75</v>
      </c>
      <c r="D57" s="51" t="s">
        <v>49</v>
      </c>
      <c r="E57" s="52">
        <f>+E50/E51</f>
        <v>850.73000000000013</v>
      </c>
      <c r="F57" s="52">
        <f>+E50/F51</f>
        <v>928.06909090909107</v>
      </c>
      <c r="G57" s="52">
        <f>+G50/G51</f>
        <v>832.73000000000013</v>
      </c>
      <c r="H57" s="52">
        <f>+G50/H51</f>
        <v>908.43272727272745</v>
      </c>
      <c r="I57" s="52">
        <f t="shared" ref="I57" si="4">+I50/I51</f>
        <v>668.25</v>
      </c>
      <c r="J57" s="52">
        <f t="shared" ref="J57" si="5">+I50/J51</f>
        <v>729</v>
      </c>
      <c r="K57" s="52">
        <f t="shared" ref="K57" si="6">+K50/K51</f>
        <v>650.25</v>
      </c>
      <c r="L57" s="52">
        <f t="shared" ref="L57" si="7">+K50/L51</f>
        <v>709.36363636363637</v>
      </c>
      <c r="M57" s="52">
        <v>0</v>
      </c>
      <c r="N57" s="53">
        <v>0</v>
      </c>
      <c r="O57" s="99" t="s">
        <v>42</v>
      </c>
    </row>
    <row r="58" spans="2:16" x14ac:dyDescent="0.2">
      <c r="B58" s="79"/>
      <c r="C58" s="80"/>
      <c r="D58" s="81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</row>
    <row r="59" spans="2:16" ht="36" customHeight="1" x14ac:dyDescent="0.2">
      <c r="B59" s="314" t="s">
        <v>79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</row>
    <row r="60" spans="2:16" ht="16.5" thickBot="1" x14ac:dyDescent="0.3">
      <c r="B60" s="5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2:16" ht="33" customHeight="1" x14ac:dyDescent="0.3">
      <c r="B61" s="261" t="str">
        <f>+Criteria!A7</f>
        <v>HSA-A</v>
      </c>
      <c r="C61" s="262"/>
      <c r="D61" s="263"/>
      <c r="E61" s="264" t="s">
        <v>6</v>
      </c>
      <c r="F61" s="265"/>
      <c r="G61" s="266" t="s">
        <v>9</v>
      </c>
      <c r="H61" s="266"/>
      <c r="I61" s="266" t="s">
        <v>10</v>
      </c>
      <c r="J61" s="266"/>
      <c r="K61" s="266" t="s">
        <v>0</v>
      </c>
      <c r="L61" s="266"/>
      <c r="M61" s="266" t="s">
        <v>53</v>
      </c>
      <c r="N61" s="267"/>
      <c r="O61" s="78"/>
    </row>
    <row r="62" spans="2:16" x14ac:dyDescent="0.2">
      <c r="B62" s="126" t="s">
        <v>30</v>
      </c>
      <c r="C62" s="268" t="str">
        <f>+Criteria!B2</f>
        <v>EE ONLY</v>
      </c>
      <c r="D62" s="269"/>
      <c r="E62" s="270">
        <f>+Criteria!B16-(Criteria!$B$52*'6hrs CSEA-MGMT'!$C69)</f>
        <v>4346.16</v>
      </c>
      <c r="F62" s="271"/>
      <c r="G62" s="272">
        <f>+Criteria!B25-(Criteria!$B$52*'6hrs CSEA-MGMT'!$C69)</f>
        <v>4130.16</v>
      </c>
      <c r="H62" s="272"/>
      <c r="I62" s="272">
        <f>+Criteria!B34-(Criteria!$B$52*'6hrs CSEA-MGMT'!$C69)</f>
        <v>3597</v>
      </c>
      <c r="J62" s="272"/>
      <c r="K62" s="272">
        <f>+Criteria!B7-(Criteria!$B$52*'6hrs CSEA-MGMT'!$C69)</f>
        <v>3381</v>
      </c>
      <c r="L62" s="272"/>
      <c r="M62" s="272">
        <f>+Criteria!B38</f>
        <v>965.16</v>
      </c>
      <c r="N62" s="273"/>
      <c r="O62" s="78"/>
    </row>
    <row r="63" spans="2:16" x14ac:dyDescent="0.2">
      <c r="B63" s="126" t="s">
        <v>30</v>
      </c>
      <c r="C63" s="268" t="str">
        <f>+Criteria!C2</f>
        <v>EE+SPOUSE</v>
      </c>
      <c r="D63" s="269"/>
      <c r="E63" s="270">
        <f>+Criteria!C16-(Criteria!$C$52*'6hrs CSEA-MGMT'!$C70)</f>
        <v>7953.9</v>
      </c>
      <c r="F63" s="271"/>
      <c r="G63" s="272">
        <f>+Criteria!C25-(Criteria!$C$52*'6hrs CSEA-MGMT'!$C70)</f>
        <v>7737.9</v>
      </c>
      <c r="H63" s="272"/>
      <c r="I63" s="272">
        <f>+Criteria!C34-(Criteria!$C$52*'6hrs CSEA-MGMT'!$C70)</f>
        <v>6628.5</v>
      </c>
      <c r="J63" s="272"/>
      <c r="K63" s="272">
        <f>+Criteria!C7-(Criteria!$C$52*'6hrs CSEA-MGMT'!$C70)</f>
        <v>6412.5</v>
      </c>
      <c r="L63" s="272"/>
      <c r="M63" s="272">
        <f>+Criteria!C38</f>
        <v>1541.4</v>
      </c>
      <c r="N63" s="273"/>
      <c r="O63" s="78"/>
    </row>
    <row r="64" spans="2:16" x14ac:dyDescent="0.2">
      <c r="B64" s="126" t="s">
        <v>30</v>
      </c>
      <c r="C64" s="268" t="str">
        <f>+Criteria!E2</f>
        <v xml:space="preserve">EE+CHILDREN </v>
      </c>
      <c r="D64" s="269"/>
      <c r="E64" s="270">
        <f>+Criteria!E16-(Criteria!$E$52*'6hrs CSEA-MGMT'!$C71)</f>
        <v>7725.6</v>
      </c>
      <c r="F64" s="271"/>
      <c r="G64" s="272">
        <f>+Criteria!E25-(Criteria!$E$52*'6hrs CSEA-MGMT'!$C71)</f>
        <v>7509.6</v>
      </c>
      <c r="H64" s="272"/>
      <c r="I64" s="272">
        <f>IF(+Criteria!E34-(Criteria!$E$52*'6hrs CSEA-MGMT'!$C71)&lt;0,0,+Criteria!E34-(Criteria!$E$52*'6hrs CSEA-MGMT'!$C71))</f>
        <v>6285</v>
      </c>
      <c r="J64" s="272"/>
      <c r="K64" s="272">
        <f>IF(+Criteria!E7-(Criteria!$E$52*'6hrs CSEA-MGMT'!$C71)&lt;0,0,+Criteria!E7-(Criteria!$E$52*'6hrs CSEA-MGMT'!$C71))</f>
        <v>6069</v>
      </c>
      <c r="L64" s="272"/>
      <c r="M64" s="272">
        <f>+Criteria!E38</f>
        <v>1656.6</v>
      </c>
      <c r="N64" s="273"/>
      <c r="O64" s="78"/>
    </row>
    <row r="65" spans="2:15" ht="13.5" thickBot="1" x14ac:dyDescent="0.25">
      <c r="B65" s="126" t="s">
        <v>30</v>
      </c>
      <c r="C65" s="319" t="str">
        <f>+Criteria!F2</f>
        <v>EE + FAMILY</v>
      </c>
      <c r="D65" s="320"/>
      <c r="E65" s="321">
        <f>+Criteria!F16-(Criteria!$F$52*'6hrs CSEA-MGMT'!$C72)</f>
        <v>11180.760000000002</v>
      </c>
      <c r="F65" s="322"/>
      <c r="G65" s="272">
        <f>+Criteria!F25-(Criteria!$F$52*'6hrs CSEA-MGMT'!$C72)</f>
        <v>10964.760000000002</v>
      </c>
      <c r="H65" s="272"/>
      <c r="I65" s="404">
        <f>IF(+Criteria!F34-(Criteria!$F$52*'6hrs CSEA-MGMT'!$C72)&lt;0,0,+Criteria!F34-(Criteria!$F$52*'6hrs CSEA-MGMT'!$C72))</f>
        <v>8991</v>
      </c>
      <c r="J65" s="404"/>
      <c r="K65" s="404">
        <f>IF(+Criteria!F7-(Criteria!$F$52*'6hrs CSEA-MGMT'!$C72)&lt;0,0,+Criteria!F7-(Criteria!$F$52*'6hrs CSEA-MGMT'!$C72))</f>
        <v>8775</v>
      </c>
      <c r="L65" s="404"/>
      <c r="M65" s="272">
        <f>+Criteria!F38</f>
        <v>2405.7600000000002</v>
      </c>
      <c r="N65" s="273"/>
      <c r="O65" s="78"/>
    </row>
    <row r="66" spans="2:15" ht="14.25" thickTop="1" thickBot="1" x14ac:dyDescent="0.25">
      <c r="B66" s="127"/>
      <c r="C66" s="323" t="s">
        <v>41</v>
      </c>
      <c r="D66" s="324"/>
      <c r="E66" s="128">
        <f>+Criteria!$B$40</f>
        <v>12</v>
      </c>
      <c r="F66" s="128">
        <f>+Criteria!$B$41</f>
        <v>11</v>
      </c>
      <c r="G66" s="128">
        <f>+Criteria!$B$40</f>
        <v>12</v>
      </c>
      <c r="H66" s="128">
        <f>+Criteria!$B$41</f>
        <v>11</v>
      </c>
      <c r="I66" s="146">
        <f>+Criteria!$B$40</f>
        <v>12</v>
      </c>
      <c r="J66" s="146">
        <f>+Criteria!$B$41</f>
        <v>11</v>
      </c>
      <c r="K66" s="128">
        <f>+Criteria!$B$40</f>
        <v>12</v>
      </c>
      <c r="L66" s="128">
        <f>+Criteria!$B$41</f>
        <v>11</v>
      </c>
      <c r="M66" s="128">
        <f>+Criteria!$B$40</f>
        <v>12</v>
      </c>
      <c r="N66" s="129">
        <f>+Criteria!$B$41</f>
        <v>11</v>
      </c>
      <c r="O66" s="78"/>
    </row>
    <row r="67" spans="2:15" ht="14.25" thickTop="1" thickBot="1" x14ac:dyDescent="0.25">
      <c r="B67" s="130"/>
      <c r="C67" s="131"/>
      <c r="D67" s="132"/>
      <c r="E67" s="325" t="s">
        <v>29</v>
      </c>
      <c r="F67" s="326"/>
      <c r="G67" s="327" t="s">
        <v>29</v>
      </c>
      <c r="H67" s="328"/>
      <c r="I67" s="327" t="s">
        <v>29</v>
      </c>
      <c r="J67" s="328"/>
      <c r="K67" s="327" t="s">
        <v>29</v>
      </c>
      <c r="L67" s="328"/>
      <c r="M67" s="327" t="s">
        <v>29</v>
      </c>
      <c r="N67" s="329"/>
      <c r="O67" s="78"/>
    </row>
    <row r="68" spans="2:15" x14ac:dyDescent="0.2">
      <c r="B68" s="133" t="s">
        <v>2</v>
      </c>
      <c r="C68" s="134" t="s">
        <v>23</v>
      </c>
      <c r="D68" s="135" t="s">
        <v>27</v>
      </c>
      <c r="E68" s="330" t="s">
        <v>5</v>
      </c>
      <c r="F68" s="331"/>
      <c r="G68" s="332" t="s">
        <v>5</v>
      </c>
      <c r="H68" s="332"/>
      <c r="I68" s="332" t="s">
        <v>5</v>
      </c>
      <c r="J68" s="332"/>
      <c r="K68" s="332" t="s">
        <v>5</v>
      </c>
      <c r="L68" s="332"/>
      <c r="M68" s="332" t="s">
        <v>5</v>
      </c>
      <c r="N68" s="333"/>
      <c r="O68" s="78"/>
    </row>
    <row r="69" spans="2:15" x14ac:dyDescent="0.2">
      <c r="B69" s="136">
        <f>+EightHrs</f>
        <v>6</v>
      </c>
      <c r="C69" s="137">
        <f>+IF(B69&gt;8,8/Criteria!$C$61,B69/Criteria!$C$61)</f>
        <v>0.75</v>
      </c>
      <c r="D69" s="138" t="s">
        <v>37</v>
      </c>
      <c r="E69" s="139">
        <f>+E62/E66</f>
        <v>362.18</v>
      </c>
      <c r="F69" s="139">
        <f>+E62/F66</f>
        <v>395.10545454545451</v>
      </c>
      <c r="G69" s="139">
        <f>+G62/G66</f>
        <v>344.18</v>
      </c>
      <c r="H69" s="139">
        <f>+G62/H66</f>
        <v>375.46909090909088</v>
      </c>
      <c r="I69" s="139">
        <f>+I62/I66</f>
        <v>299.75</v>
      </c>
      <c r="J69" s="139">
        <f>+I62/J66</f>
        <v>327</v>
      </c>
      <c r="K69" s="139">
        <f>+K62/K66</f>
        <v>281.75</v>
      </c>
      <c r="L69" s="139">
        <f>+K62/L66</f>
        <v>307.36363636363637</v>
      </c>
      <c r="M69" s="139">
        <v>0</v>
      </c>
      <c r="N69" s="140">
        <v>0</v>
      </c>
      <c r="O69" s="78"/>
    </row>
    <row r="70" spans="2:15" x14ac:dyDescent="0.2">
      <c r="B70" s="136">
        <f>+EightHrs</f>
        <v>6</v>
      </c>
      <c r="C70" s="137">
        <f>+IF(B70&gt;8,8/Criteria!$C$61,B70/Criteria!$C$61)</f>
        <v>0.75</v>
      </c>
      <c r="D70" s="138" t="s">
        <v>47</v>
      </c>
      <c r="E70" s="139">
        <f>+E63/E66</f>
        <v>662.82499999999993</v>
      </c>
      <c r="F70" s="139">
        <f>+E63/F66</f>
        <v>723.08181818181811</v>
      </c>
      <c r="G70" s="139">
        <f>+G63/G66</f>
        <v>644.82499999999993</v>
      </c>
      <c r="H70" s="139">
        <f>+G63/H66</f>
        <v>703.44545454545448</v>
      </c>
      <c r="I70" s="139">
        <f>+I63/I66</f>
        <v>552.375</v>
      </c>
      <c r="J70" s="139">
        <f>+I63/J66</f>
        <v>602.59090909090912</v>
      </c>
      <c r="K70" s="139">
        <f>+K63/K66</f>
        <v>534.375</v>
      </c>
      <c r="L70" s="139">
        <f>+K63/L66</f>
        <v>582.9545454545455</v>
      </c>
      <c r="M70" s="139">
        <v>0</v>
      </c>
      <c r="N70" s="140">
        <v>0</v>
      </c>
      <c r="O70" s="78"/>
    </row>
    <row r="71" spans="2:15" x14ac:dyDescent="0.2">
      <c r="B71" s="136">
        <f>+EightHrs</f>
        <v>6</v>
      </c>
      <c r="C71" s="137">
        <f>+IF(B71&gt;8,8/Criteria!$C$61,B71/Criteria!$C$61)</f>
        <v>0.75</v>
      </c>
      <c r="D71" s="138" t="s">
        <v>45</v>
      </c>
      <c r="E71" s="139">
        <f>+E64/E66</f>
        <v>643.80000000000007</v>
      </c>
      <c r="F71" s="139">
        <f>+E64/F66</f>
        <v>702.32727272727277</v>
      </c>
      <c r="G71" s="139">
        <f>+G64/G66</f>
        <v>625.80000000000007</v>
      </c>
      <c r="H71" s="139">
        <f>+G64/H66</f>
        <v>682.69090909090914</v>
      </c>
      <c r="I71" s="139">
        <f t="shared" ref="I71" si="8">+I64/I66</f>
        <v>523.75</v>
      </c>
      <c r="J71" s="139">
        <f t="shared" ref="J71" si="9">+I64/J66</f>
        <v>571.36363636363637</v>
      </c>
      <c r="K71" s="139">
        <f t="shared" ref="K71" si="10">+K64/K66</f>
        <v>505.75</v>
      </c>
      <c r="L71" s="139">
        <f t="shared" ref="L71" si="11">+K64/L66</f>
        <v>551.72727272727275</v>
      </c>
      <c r="M71" s="139">
        <v>0</v>
      </c>
      <c r="N71" s="140">
        <v>0</v>
      </c>
      <c r="O71" s="78"/>
    </row>
    <row r="72" spans="2:15" ht="13.5" thickBot="1" x14ac:dyDescent="0.25">
      <c r="B72" s="141">
        <f>+EightHrs</f>
        <v>6</v>
      </c>
      <c r="C72" s="142">
        <f>+IF(B72&gt;8,8/Criteria!$C$61,B72/Criteria!$C$61)</f>
        <v>0.75</v>
      </c>
      <c r="D72" s="143" t="s">
        <v>49</v>
      </c>
      <c r="E72" s="144">
        <f>+E65/E66</f>
        <v>931.73000000000013</v>
      </c>
      <c r="F72" s="144">
        <f>+E65/F66</f>
        <v>1016.4327272727274</v>
      </c>
      <c r="G72" s="144">
        <f>+G65/G66</f>
        <v>913.73000000000013</v>
      </c>
      <c r="H72" s="144">
        <f>+G65/H66</f>
        <v>996.79636363636382</v>
      </c>
      <c r="I72" s="144">
        <f t="shared" ref="I72" si="12">+I65/I66</f>
        <v>749.25</v>
      </c>
      <c r="J72" s="144">
        <f t="shared" ref="J72" si="13">+I65/J66</f>
        <v>817.36363636363637</v>
      </c>
      <c r="K72" s="144">
        <f t="shared" ref="K72" si="14">+K65/K66</f>
        <v>731.25</v>
      </c>
      <c r="L72" s="144">
        <f t="shared" ref="L72" si="15">+K65/L66</f>
        <v>797.72727272727275</v>
      </c>
      <c r="M72" s="144">
        <v>0</v>
      </c>
      <c r="N72" s="145">
        <v>0</v>
      </c>
      <c r="O72" s="78"/>
    </row>
    <row r="73" spans="2:15" x14ac:dyDescent="0.2">
      <c r="B73" s="79"/>
      <c r="C73" s="80"/>
      <c r="D73" s="81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</row>
    <row r="74" spans="2:15" ht="13.5" thickBot="1" x14ac:dyDescent="0.25">
      <c r="B74" s="79"/>
      <c r="C74" s="80"/>
      <c r="D74" s="81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8"/>
    </row>
    <row r="75" spans="2:15" ht="33" customHeight="1" x14ac:dyDescent="0.3">
      <c r="B75" s="334" t="str">
        <f>+Criteria!A8</f>
        <v>HSA-B</v>
      </c>
      <c r="C75" s="335"/>
      <c r="D75" s="336"/>
      <c r="E75" s="337" t="s">
        <v>6</v>
      </c>
      <c r="F75" s="338"/>
      <c r="G75" s="339" t="s">
        <v>9</v>
      </c>
      <c r="H75" s="339"/>
      <c r="I75" s="339" t="s">
        <v>10</v>
      </c>
      <c r="J75" s="339"/>
      <c r="K75" s="339" t="s">
        <v>0</v>
      </c>
      <c r="L75" s="339"/>
      <c r="M75" s="339" t="s">
        <v>53</v>
      </c>
      <c r="N75" s="340"/>
      <c r="O75" s="78"/>
    </row>
    <row r="76" spans="2:15" x14ac:dyDescent="0.2">
      <c r="B76" s="147" t="s">
        <v>30</v>
      </c>
      <c r="C76" s="343" t="str">
        <f>+Criteria!B2</f>
        <v>EE ONLY</v>
      </c>
      <c r="D76" s="344"/>
      <c r="E76" s="345">
        <f>+Criteria!B17-(Criteria!$B$52*'6hrs CSEA-MGMT'!$C83)</f>
        <v>3518.16</v>
      </c>
      <c r="F76" s="346"/>
      <c r="G76" s="341">
        <f>+Criteria!B26-(Criteria!$B$52*'6hrs CSEA-MGMT'!$C83)</f>
        <v>3302.16</v>
      </c>
      <c r="H76" s="341"/>
      <c r="I76" s="341">
        <f>+Criteria!B35-(Criteria!$B$52*'6hrs CSEA-MGMT'!$C83)</f>
        <v>2769</v>
      </c>
      <c r="J76" s="341"/>
      <c r="K76" s="341">
        <f>+Criteria!B8-(Criteria!$B$52*'6hrs CSEA-MGMT'!$C83)</f>
        <v>2553</v>
      </c>
      <c r="L76" s="341"/>
      <c r="M76" s="341">
        <f>+Criteria!B38</f>
        <v>965.16</v>
      </c>
      <c r="N76" s="342"/>
      <c r="O76" s="78"/>
    </row>
    <row r="77" spans="2:15" x14ac:dyDescent="0.2">
      <c r="B77" s="147" t="s">
        <v>30</v>
      </c>
      <c r="C77" s="343" t="str">
        <f>+Criteria!C2</f>
        <v>EE+SPOUSE</v>
      </c>
      <c r="D77" s="344"/>
      <c r="E77" s="345">
        <f>+Criteria!C17-(Criteria!$C$52*'6hrs CSEA-MGMT'!$C84)</f>
        <v>6297.9</v>
      </c>
      <c r="F77" s="346"/>
      <c r="G77" s="341">
        <f>+Criteria!C26-(Criteria!$C$52*'6hrs CSEA-MGMT'!$C84)</f>
        <v>6081.9</v>
      </c>
      <c r="H77" s="341"/>
      <c r="I77" s="341">
        <f>+Criteria!C35-(Criteria!$C$52*'6hrs CSEA-MGMT'!$C84)</f>
        <v>4972.5</v>
      </c>
      <c r="J77" s="341"/>
      <c r="K77" s="341">
        <f>+Criteria!C8-(Criteria!$C$52*'6hrs CSEA-MGMT'!$C84)</f>
        <v>4756.5</v>
      </c>
      <c r="L77" s="341"/>
      <c r="M77" s="341">
        <f>+Criteria!C38</f>
        <v>1541.4</v>
      </c>
      <c r="N77" s="342"/>
      <c r="O77" s="78"/>
    </row>
    <row r="78" spans="2:15" x14ac:dyDescent="0.2">
      <c r="B78" s="147" t="s">
        <v>30</v>
      </c>
      <c r="C78" s="343" t="str">
        <f>+Criteria!E2</f>
        <v xml:space="preserve">EE+CHILDREN </v>
      </c>
      <c r="D78" s="344"/>
      <c r="E78" s="345">
        <f>+Criteria!E17-(Criteria!$E$52*'6hrs CSEA-MGMT'!$C85)</f>
        <v>6237.6</v>
      </c>
      <c r="F78" s="346"/>
      <c r="G78" s="341">
        <f>+Criteria!E26-(Criteria!$E$52*'6hrs CSEA-MGMT'!$C85)</f>
        <v>6021.6</v>
      </c>
      <c r="H78" s="341"/>
      <c r="I78" s="341">
        <f>IF(+Criteria!E35-(Criteria!$E$52*'6hrs CSEA-MGMT'!$C85)&lt;0,0,+Criteria!E35-(Criteria!$E$52*'6hrs CSEA-MGMT'!$C85))</f>
        <v>4797</v>
      </c>
      <c r="J78" s="341"/>
      <c r="K78" s="341">
        <f>IF(+Criteria!E8-(Criteria!$E$52*'6hrs CSEA-MGMT'!$C85)&lt;0,0,+Criteria!E8-(Criteria!$E$52*'6hrs CSEA-MGMT'!$C85))</f>
        <v>4581</v>
      </c>
      <c r="L78" s="341"/>
      <c r="M78" s="341">
        <f>+Criteria!E38</f>
        <v>1656.6</v>
      </c>
      <c r="N78" s="342"/>
      <c r="O78" s="78"/>
    </row>
    <row r="79" spans="2:15" ht="13.5" thickBot="1" x14ac:dyDescent="0.25">
      <c r="B79" s="147" t="s">
        <v>30</v>
      </c>
      <c r="C79" s="367" t="str">
        <f>+Criteria!F2</f>
        <v>EE + FAMILY</v>
      </c>
      <c r="D79" s="368"/>
      <c r="E79" s="369">
        <f>+Criteria!F17-(Criteria!$F$52*'6hrs CSEA-MGMT'!$C86)</f>
        <v>8864.760000000002</v>
      </c>
      <c r="F79" s="370"/>
      <c r="G79" s="341">
        <f>+Criteria!F26-(Criteria!$F$52*'6hrs CSEA-MGMT'!$C86)</f>
        <v>8648.760000000002</v>
      </c>
      <c r="H79" s="341"/>
      <c r="I79" s="405">
        <f>IF(+Criteria!F35-(Criteria!$F$52*'6hrs CSEA-MGMT'!$C86)&lt;0,0,+Criteria!F35-(Criteria!$F$52*'6hrs CSEA-MGMT'!$C86))</f>
        <v>6675</v>
      </c>
      <c r="J79" s="405"/>
      <c r="K79" s="405">
        <f>IF(+Criteria!F8-(Criteria!$F$52*'6hrs CSEA-MGMT'!$C86)&lt;0,0,+Criteria!F8-(Criteria!$F$52*'6hrs CSEA-MGMT'!$C86))</f>
        <v>6459</v>
      </c>
      <c r="L79" s="405"/>
      <c r="M79" s="341">
        <f>+Criteria!F38</f>
        <v>2405.7600000000002</v>
      </c>
      <c r="N79" s="342"/>
      <c r="O79" s="78"/>
    </row>
    <row r="80" spans="2:15" ht="14.25" thickTop="1" thickBot="1" x14ac:dyDescent="0.25">
      <c r="B80" s="148"/>
      <c r="C80" s="365" t="s">
        <v>41</v>
      </c>
      <c r="D80" s="366"/>
      <c r="E80" s="149">
        <f>+Criteria!$B$40</f>
        <v>12</v>
      </c>
      <c r="F80" s="149">
        <f>+Criteria!$B$41</f>
        <v>11</v>
      </c>
      <c r="G80" s="149">
        <f>+Criteria!$B$40</f>
        <v>12</v>
      </c>
      <c r="H80" s="149">
        <f>+Criteria!$B$41</f>
        <v>11</v>
      </c>
      <c r="I80" s="150">
        <f>+Criteria!$B$40</f>
        <v>12</v>
      </c>
      <c r="J80" s="150">
        <f>+Criteria!$B$41</f>
        <v>11</v>
      </c>
      <c r="K80" s="149">
        <f>+Criteria!$B$40</f>
        <v>12</v>
      </c>
      <c r="L80" s="149">
        <f>+Criteria!$B$41</f>
        <v>11</v>
      </c>
      <c r="M80" s="149">
        <f>+Criteria!$B$40</f>
        <v>12</v>
      </c>
      <c r="N80" s="151">
        <f>+Criteria!$B$41</f>
        <v>11</v>
      </c>
      <c r="O80" s="78"/>
    </row>
    <row r="81" spans="2:15" ht="14.25" thickTop="1" thickBot="1" x14ac:dyDescent="0.25">
      <c r="B81" s="152"/>
      <c r="C81" s="153"/>
      <c r="D81" s="154"/>
      <c r="E81" s="347" t="s">
        <v>29</v>
      </c>
      <c r="F81" s="348"/>
      <c r="G81" s="349" t="s">
        <v>29</v>
      </c>
      <c r="H81" s="350"/>
      <c r="I81" s="349" t="s">
        <v>29</v>
      </c>
      <c r="J81" s="350"/>
      <c r="K81" s="349" t="s">
        <v>29</v>
      </c>
      <c r="L81" s="350"/>
      <c r="M81" s="349" t="s">
        <v>29</v>
      </c>
      <c r="N81" s="351"/>
      <c r="O81" s="78"/>
    </row>
    <row r="82" spans="2:15" x14ac:dyDescent="0.2">
      <c r="B82" s="155" t="s">
        <v>2</v>
      </c>
      <c r="C82" s="156" t="s">
        <v>23</v>
      </c>
      <c r="D82" s="157" t="s">
        <v>27</v>
      </c>
      <c r="E82" s="352" t="s">
        <v>5</v>
      </c>
      <c r="F82" s="353"/>
      <c r="G82" s="354" t="s">
        <v>5</v>
      </c>
      <c r="H82" s="354"/>
      <c r="I82" s="354" t="s">
        <v>5</v>
      </c>
      <c r="J82" s="354"/>
      <c r="K82" s="354" t="s">
        <v>5</v>
      </c>
      <c r="L82" s="354"/>
      <c r="M82" s="354" t="s">
        <v>5</v>
      </c>
      <c r="N82" s="355"/>
      <c r="O82" s="78"/>
    </row>
    <row r="83" spans="2:15" x14ac:dyDescent="0.2">
      <c r="B83" s="158">
        <f>+EightHrs</f>
        <v>6</v>
      </c>
      <c r="C83" s="159">
        <f>+IF(B83&gt;8,8/Criteria!$C$61,B83/Criteria!$C$61)</f>
        <v>0.75</v>
      </c>
      <c r="D83" s="160" t="s">
        <v>37</v>
      </c>
      <c r="E83" s="161">
        <f>+E76/E80</f>
        <v>293.18</v>
      </c>
      <c r="F83" s="161">
        <f>+E76/F80</f>
        <v>319.83272727272725</v>
      </c>
      <c r="G83" s="161">
        <f>+G76/G80</f>
        <v>275.18</v>
      </c>
      <c r="H83" s="161">
        <f>+G76/H80</f>
        <v>300.19636363636363</v>
      </c>
      <c r="I83" s="161">
        <f>+I76/I80</f>
        <v>230.75</v>
      </c>
      <c r="J83" s="161">
        <f>+I76/J80</f>
        <v>251.72727272727272</v>
      </c>
      <c r="K83" s="161">
        <f>+K76/K80</f>
        <v>212.75</v>
      </c>
      <c r="L83" s="161">
        <f>+K76/L80</f>
        <v>232.09090909090909</v>
      </c>
      <c r="M83" s="161">
        <v>0</v>
      </c>
      <c r="N83" s="162">
        <v>0</v>
      </c>
      <c r="O83" s="78"/>
    </row>
    <row r="84" spans="2:15" x14ac:dyDescent="0.2">
      <c r="B84" s="158">
        <f>+EightHrs</f>
        <v>6</v>
      </c>
      <c r="C84" s="159">
        <f>+IF(B84&gt;8,8/Criteria!$C$61,B84/Criteria!$C$61)</f>
        <v>0.75</v>
      </c>
      <c r="D84" s="160" t="s">
        <v>47</v>
      </c>
      <c r="E84" s="161">
        <f>+E77/E80</f>
        <v>524.82499999999993</v>
      </c>
      <c r="F84" s="161">
        <f>+E77/F80</f>
        <v>572.5363636363636</v>
      </c>
      <c r="G84" s="161">
        <f>+G77/G80</f>
        <v>506.82499999999999</v>
      </c>
      <c r="H84" s="161">
        <f>+G77/H80</f>
        <v>552.9</v>
      </c>
      <c r="I84" s="161">
        <f>+I77/I80</f>
        <v>414.375</v>
      </c>
      <c r="J84" s="161">
        <f>+I77/J80</f>
        <v>452.04545454545456</v>
      </c>
      <c r="K84" s="161">
        <f>+K77/K80</f>
        <v>396.375</v>
      </c>
      <c r="L84" s="161">
        <f>+K77/L80</f>
        <v>432.40909090909093</v>
      </c>
      <c r="M84" s="161">
        <v>0</v>
      </c>
      <c r="N84" s="162">
        <v>0</v>
      </c>
      <c r="O84" s="78"/>
    </row>
    <row r="85" spans="2:15" x14ac:dyDescent="0.2">
      <c r="B85" s="158">
        <f>+EightHrs</f>
        <v>6</v>
      </c>
      <c r="C85" s="159">
        <f>+IF(B85&gt;8,8/Criteria!$C$61,B85/Criteria!$C$61)</f>
        <v>0.75</v>
      </c>
      <c r="D85" s="160" t="s">
        <v>45</v>
      </c>
      <c r="E85" s="161">
        <f>+E78/E80</f>
        <v>519.80000000000007</v>
      </c>
      <c r="F85" s="161">
        <f>+E78/F80</f>
        <v>567.05454545454552</v>
      </c>
      <c r="G85" s="161">
        <f>+G78/G80</f>
        <v>501.8</v>
      </c>
      <c r="H85" s="161">
        <f>+G78/H80</f>
        <v>547.41818181818189</v>
      </c>
      <c r="I85" s="161">
        <f t="shared" ref="I85" si="16">+I78/I80</f>
        <v>399.75</v>
      </c>
      <c r="J85" s="161">
        <f t="shared" ref="J85" si="17">+I78/J80</f>
        <v>436.09090909090907</v>
      </c>
      <c r="K85" s="161">
        <f t="shared" ref="K85" si="18">+K78/K80</f>
        <v>381.75</v>
      </c>
      <c r="L85" s="161">
        <f t="shared" ref="L85" si="19">+K78/L80</f>
        <v>416.45454545454544</v>
      </c>
      <c r="M85" s="161">
        <v>0</v>
      </c>
      <c r="N85" s="162">
        <v>0</v>
      </c>
      <c r="O85" s="78"/>
    </row>
    <row r="86" spans="2:15" ht="13.5" thickBot="1" x14ac:dyDescent="0.25">
      <c r="B86" s="163">
        <f>+EightHrs</f>
        <v>6</v>
      </c>
      <c r="C86" s="164">
        <f>+IF(B86&gt;8,8/Criteria!$C$61,B86/Criteria!$C$61)</f>
        <v>0.75</v>
      </c>
      <c r="D86" s="165" t="s">
        <v>49</v>
      </c>
      <c r="E86" s="166">
        <f>+E79/E80</f>
        <v>738.73000000000013</v>
      </c>
      <c r="F86" s="166">
        <f>+E79/F80</f>
        <v>805.88727272727294</v>
      </c>
      <c r="G86" s="166">
        <f>+G79/G80</f>
        <v>720.73000000000013</v>
      </c>
      <c r="H86" s="166">
        <f>+G79/H80</f>
        <v>786.25090909090932</v>
      </c>
      <c r="I86" s="166">
        <f t="shared" ref="I86" si="20">+I79/I80</f>
        <v>556.25</v>
      </c>
      <c r="J86" s="166">
        <f t="shared" ref="J86" si="21">+I79/J80</f>
        <v>606.81818181818187</v>
      </c>
      <c r="K86" s="166">
        <f t="shared" ref="K86" si="22">+K79/K80</f>
        <v>538.25</v>
      </c>
      <c r="L86" s="166">
        <f t="shared" ref="L86" si="23">+K79/L80</f>
        <v>587.18181818181813</v>
      </c>
      <c r="M86" s="166">
        <v>0</v>
      </c>
      <c r="N86" s="167">
        <v>0</v>
      </c>
      <c r="O86" s="78"/>
    </row>
    <row r="87" spans="2:15" ht="36" customHeight="1" x14ac:dyDescent="0.2">
      <c r="B87" s="314" t="s">
        <v>79</v>
      </c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</row>
    <row r="90" spans="2:15" ht="13.5" thickBot="1" x14ac:dyDescent="0.25"/>
    <row r="91" spans="2:15" ht="34.5" customHeight="1" x14ac:dyDescent="0.3">
      <c r="B91" s="377" t="s">
        <v>87</v>
      </c>
      <c r="C91" s="378"/>
      <c r="D91" s="379"/>
      <c r="E91" s="380" t="s">
        <v>6</v>
      </c>
      <c r="F91" s="381"/>
      <c r="G91" s="382" t="s">
        <v>9</v>
      </c>
      <c r="H91" s="382"/>
      <c r="I91" s="382" t="s">
        <v>10</v>
      </c>
      <c r="J91" s="382"/>
      <c r="K91" s="382" t="s">
        <v>0</v>
      </c>
      <c r="L91" s="382"/>
      <c r="M91" s="382" t="s">
        <v>53</v>
      </c>
      <c r="N91" s="383"/>
      <c r="O91" s="78"/>
    </row>
    <row r="92" spans="2:15" x14ac:dyDescent="0.2">
      <c r="B92" s="174" t="s">
        <v>30</v>
      </c>
      <c r="C92" s="373" t="str">
        <f>+Criteria!B2</f>
        <v>EE ONLY</v>
      </c>
      <c r="D92" s="374"/>
      <c r="E92" s="375">
        <f>+Criteria!B18-(Criteria!$B$52*'6hrs CSEA-MGMT'!$C99)</f>
        <v>3266.16</v>
      </c>
      <c r="F92" s="376"/>
      <c r="G92" s="371">
        <f>+Criteria!B27-(Criteria!$B$52*'6hrs CSEA-MGMT'!$C99)</f>
        <v>3050.16</v>
      </c>
      <c r="H92" s="371"/>
      <c r="I92" s="371">
        <f>+Criteria!B36-(Criteria!$B$52*'6hrs CSEA-MGMT'!$C99)</f>
        <v>2517</v>
      </c>
      <c r="J92" s="371"/>
      <c r="K92" s="371">
        <f>+Criteria!B9-(Criteria!$B$52*'6hrs CSEA-MGMT'!$C99)</f>
        <v>2301</v>
      </c>
      <c r="L92" s="371"/>
      <c r="M92" s="371">
        <f>+Criteria!B38</f>
        <v>965.16</v>
      </c>
      <c r="N92" s="372"/>
      <c r="O92" s="78"/>
    </row>
    <row r="93" spans="2:15" x14ac:dyDescent="0.2">
      <c r="B93" s="174" t="s">
        <v>30</v>
      </c>
      <c r="C93" s="373" t="str">
        <f>+Criteria!C2</f>
        <v>EE+SPOUSE</v>
      </c>
      <c r="D93" s="374"/>
      <c r="E93" s="375">
        <f>+Criteria!C18-(Criteria!$C$52*'6hrs CSEA-MGMT'!$C100)</f>
        <v>5793.9</v>
      </c>
      <c r="F93" s="376"/>
      <c r="G93" s="371">
        <f>+Criteria!C27-(Criteria!$C$52*'6hrs CSEA-MGMT'!$C100)</f>
        <v>5577.9</v>
      </c>
      <c r="H93" s="371"/>
      <c r="I93" s="371">
        <f>+Criteria!C36-(Criteria!$C$52*'6hrs CSEA-MGMT'!$C100)</f>
        <v>4468.5</v>
      </c>
      <c r="J93" s="371"/>
      <c r="K93" s="371">
        <f>+Criteria!C9-(Criteria!$C$52*'6hrs CSEA-MGMT'!$C100)</f>
        <v>4252.5</v>
      </c>
      <c r="L93" s="371"/>
      <c r="M93" s="371">
        <f>+Criteria!C38</f>
        <v>1541.4</v>
      </c>
      <c r="N93" s="372"/>
      <c r="O93" s="78"/>
    </row>
    <row r="94" spans="2:15" x14ac:dyDescent="0.2">
      <c r="B94" s="174" t="s">
        <v>30</v>
      </c>
      <c r="C94" s="399" t="str">
        <f>+Criteria!E2</f>
        <v xml:space="preserve">EE+CHILDREN </v>
      </c>
      <c r="D94" s="374"/>
      <c r="E94" s="375">
        <f>+Criteria!E18-(Criteria!$E$52*'6hrs CSEA-MGMT'!$C101)</f>
        <v>5793.6</v>
      </c>
      <c r="F94" s="376"/>
      <c r="G94" s="371">
        <f>+Criteria!E27-(Criteria!$E$52*'6hrs CSEA-MGMT'!$C101)</f>
        <v>5577.6</v>
      </c>
      <c r="H94" s="371"/>
      <c r="I94" s="371">
        <f>IF(+Criteria!E36-(Criteria!$E$52*'6hrs CSEA-MGMT'!$C101)&lt;0,0,+Criteria!E36-(Criteria!$E$52*'6hrs CSEA-MGMT'!$C101))</f>
        <v>4353</v>
      </c>
      <c r="J94" s="371"/>
      <c r="K94" s="371">
        <f>IF(+Criteria!E9-(Criteria!$E$52*'6hrs CSEA-MGMT'!$C101)&lt;0,0,+Criteria!E9-(Criteria!$E$52*'6hrs CSEA-MGMT'!$C101))</f>
        <v>4137</v>
      </c>
      <c r="L94" s="371"/>
      <c r="M94" s="371">
        <f>+Criteria!E38</f>
        <v>1656.6</v>
      </c>
      <c r="N94" s="372"/>
      <c r="O94" s="78"/>
    </row>
    <row r="95" spans="2:15" ht="13.5" thickBot="1" x14ac:dyDescent="0.25">
      <c r="B95" s="174" t="s">
        <v>30</v>
      </c>
      <c r="C95" s="388" t="str">
        <f>+Criteria!F2</f>
        <v>EE + FAMILY</v>
      </c>
      <c r="D95" s="389"/>
      <c r="E95" s="390">
        <f>+Criteria!F18-(Criteria!$F$52*'6hrs CSEA-MGMT'!$C102)</f>
        <v>8156.760000000002</v>
      </c>
      <c r="F95" s="391"/>
      <c r="G95" s="371">
        <f>+Criteria!F27-(Criteria!$F$52*'6hrs CSEA-MGMT'!$C102)</f>
        <v>7940.760000000002</v>
      </c>
      <c r="H95" s="371"/>
      <c r="I95" s="406">
        <f>IF(+Criteria!F36-(Criteria!$F$52*'6hrs CSEA-MGMT'!$C102)&lt;0,0,+Criteria!F36-(Criteria!$F$52*'6hrs CSEA-MGMT'!$C102))</f>
        <v>5967</v>
      </c>
      <c r="J95" s="406"/>
      <c r="K95" s="406">
        <f>IF(+Criteria!F9-(Criteria!$F$52*'6hrs CSEA-MGMT'!$C102)&lt;0,0,+Criteria!F9-(Criteria!$F$52*'6hrs CSEA-MGMT'!$C102))</f>
        <v>5751</v>
      </c>
      <c r="L95" s="406"/>
      <c r="M95" s="371">
        <f>+Criteria!F38</f>
        <v>2405.7600000000002</v>
      </c>
      <c r="N95" s="372"/>
      <c r="O95" s="78"/>
    </row>
    <row r="96" spans="2:15" ht="14.25" thickTop="1" thickBot="1" x14ac:dyDescent="0.25">
      <c r="B96" s="175"/>
      <c r="C96" s="392" t="s">
        <v>41</v>
      </c>
      <c r="D96" s="393"/>
      <c r="E96" s="176">
        <f>+Criteria!$B$40</f>
        <v>12</v>
      </c>
      <c r="F96" s="176">
        <f>+Criteria!$B$41</f>
        <v>11</v>
      </c>
      <c r="G96" s="176">
        <f>+Criteria!$B$40</f>
        <v>12</v>
      </c>
      <c r="H96" s="176">
        <f>+Criteria!$B$41</f>
        <v>11</v>
      </c>
      <c r="I96" s="194">
        <f>+Criteria!$B$40</f>
        <v>12</v>
      </c>
      <c r="J96" s="194">
        <f>+Criteria!$B$41</f>
        <v>11</v>
      </c>
      <c r="K96" s="176">
        <f>+Criteria!$B$40</f>
        <v>12</v>
      </c>
      <c r="L96" s="176">
        <f>+Criteria!$B$41</f>
        <v>11</v>
      </c>
      <c r="M96" s="176">
        <f>+Criteria!$B$40</f>
        <v>12</v>
      </c>
      <c r="N96" s="177">
        <f>+Criteria!$B$41</f>
        <v>11</v>
      </c>
      <c r="O96" s="78"/>
    </row>
    <row r="97" spans="2:15" ht="14.25" thickTop="1" thickBot="1" x14ac:dyDescent="0.25">
      <c r="B97" s="178"/>
      <c r="C97" s="179"/>
      <c r="D97" s="180"/>
      <c r="E97" s="394" t="s">
        <v>29</v>
      </c>
      <c r="F97" s="395"/>
      <c r="G97" s="396" t="s">
        <v>29</v>
      </c>
      <c r="H97" s="397"/>
      <c r="I97" s="396" t="s">
        <v>29</v>
      </c>
      <c r="J97" s="397"/>
      <c r="K97" s="396" t="s">
        <v>29</v>
      </c>
      <c r="L97" s="397"/>
      <c r="M97" s="396" t="s">
        <v>29</v>
      </c>
      <c r="N97" s="398"/>
      <c r="O97" s="78"/>
    </row>
    <row r="98" spans="2:15" x14ac:dyDescent="0.2">
      <c r="B98" s="181" t="s">
        <v>2</v>
      </c>
      <c r="C98" s="182" t="s">
        <v>23</v>
      </c>
      <c r="D98" s="183" t="s">
        <v>27</v>
      </c>
      <c r="E98" s="384" t="s">
        <v>5</v>
      </c>
      <c r="F98" s="385"/>
      <c r="G98" s="386" t="s">
        <v>5</v>
      </c>
      <c r="H98" s="386"/>
      <c r="I98" s="386" t="s">
        <v>5</v>
      </c>
      <c r="J98" s="386"/>
      <c r="K98" s="386" t="s">
        <v>5</v>
      </c>
      <c r="L98" s="386"/>
      <c r="M98" s="386" t="s">
        <v>5</v>
      </c>
      <c r="N98" s="387"/>
      <c r="O98" s="78"/>
    </row>
    <row r="99" spans="2:15" x14ac:dyDescent="0.2">
      <c r="B99" s="184">
        <f>+EightHrs</f>
        <v>6</v>
      </c>
      <c r="C99" s="185">
        <f>+IF(B99&gt;8,8/Criteria!$C$61,B99/Criteria!$C$61)</f>
        <v>0.75</v>
      </c>
      <c r="D99" s="186" t="s">
        <v>37</v>
      </c>
      <c r="E99" s="187">
        <f>+E92/E96</f>
        <v>272.18</v>
      </c>
      <c r="F99" s="187">
        <f>+E92/F96</f>
        <v>296.92363636363638</v>
      </c>
      <c r="G99" s="187">
        <f>+G92/G96</f>
        <v>254.17999999999998</v>
      </c>
      <c r="H99" s="187">
        <f>+G92/H96</f>
        <v>277.28727272727269</v>
      </c>
      <c r="I99" s="187">
        <f>+I92/I96</f>
        <v>209.75</v>
      </c>
      <c r="J99" s="187">
        <f>+I92/J96</f>
        <v>228.81818181818181</v>
      </c>
      <c r="K99" s="187">
        <f>+K92/K96</f>
        <v>191.75</v>
      </c>
      <c r="L99" s="187">
        <f>+K92/L96</f>
        <v>209.18181818181819</v>
      </c>
      <c r="M99" s="187">
        <v>0</v>
      </c>
      <c r="N99" s="188">
        <v>0</v>
      </c>
      <c r="O99" s="78"/>
    </row>
    <row r="100" spans="2:15" x14ac:dyDescent="0.2">
      <c r="B100" s="184">
        <f>+EightHrs</f>
        <v>6</v>
      </c>
      <c r="C100" s="185">
        <f>+IF(B100&gt;8,8/Criteria!$C$61,B100/Criteria!$C$61)</f>
        <v>0.75</v>
      </c>
      <c r="D100" s="186" t="s">
        <v>47</v>
      </c>
      <c r="E100" s="187">
        <f>+E93/E96</f>
        <v>482.82499999999999</v>
      </c>
      <c r="F100" s="187">
        <f>+E93/F96</f>
        <v>526.71818181818173</v>
      </c>
      <c r="G100" s="187">
        <f>+G93/G96</f>
        <v>464.82499999999999</v>
      </c>
      <c r="H100" s="187">
        <f>+G93/H96</f>
        <v>507.08181818181816</v>
      </c>
      <c r="I100" s="187">
        <f>+I93/I96</f>
        <v>372.375</v>
      </c>
      <c r="J100" s="187">
        <f>+I93/J96</f>
        <v>406.22727272727275</v>
      </c>
      <c r="K100" s="187">
        <f>+K93/K96</f>
        <v>354.375</v>
      </c>
      <c r="L100" s="187">
        <f>+K93/L96</f>
        <v>386.59090909090907</v>
      </c>
      <c r="M100" s="187">
        <v>0</v>
      </c>
      <c r="N100" s="188">
        <v>0</v>
      </c>
      <c r="O100" s="78"/>
    </row>
    <row r="101" spans="2:15" x14ac:dyDescent="0.2">
      <c r="B101" s="184">
        <f>+EightHrs</f>
        <v>6</v>
      </c>
      <c r="C101" s="185">
        <f>+IF(B101&gt;8,8/Criteria!$C$61,B101/Criteria!$C$61)</f>
        <v>0.75</v>
      </c>
      <c r="D101" s="186" t="s">
        <v>45</v>
      </c>
      <c r="E101" s="187">
        <f>+E94/E96</f>
        <v>482.8</v>
      </c>
      <c r="F101" s="187">
        <f>+E94/F96</f>
        <v>526.69090909090914</v>
      </c>
      <c r="G101" s="187">
        <f>+G94/G96</f>
        <v>464.8</v>
      </c>
      <c r="H101" s="187">
        <f>+G94/H96</f>
        <v>507.05454545454546</v>
      </c>
      <c r="I101" s="187">
        <f t="shared" ref="I101" si="24">+I94/I96</f>
        <v>362.75</v>
      </c>
      <c r="J101" s="187">
        <f t="shared" ref="J101" si="25">+I94/J96</f>
        <v>395.72727272727275</v>
      </c>
      <c r="K101" s="187">
        <f t="shared" ref="K101" si="26">+K94/K96</f>
        <v>344.75</v>
      </c>
      <c r="L101" s="187">
        <f t="shared" ref="L101" si="27">+K94/L96</f>
        <v>376.09090909090907</v>
      </c>
      <c r="M101" s="187">
        <v>0</v>
      </c>
      <c r="N101" s="188">
        <v>0</v>
      </c>
      <c r="O101" s="78"/>
    </row>
    <row r="102" spans="2:15" ht="13.5" thickBot="1" x14ac:dyDescent="0.25">
      <c r="B102" s="189">
        <f>+EightHrs</f>
        <v>6</v>
      </c>
      <c r="C102" s="190">
        <f>+IF(B102&gt;8,8/Criteria!$C$61,B102/Criteria!$C$61)</f>
        <v>0.75</v>
      </c>
      <c r="D102" s="191" t="s">
        <v>49</v>
      </c>
      <c r="E102" s="192">
        <f>+E95/E96</f>
        <v>679.73000000000013</v>
      </c>
      <c r="F102" s="192">
        <f>+E95/F96</f>
        <v>741.52363636363657</v>
      </c>
      <c r="G102" s="192">
        <f>+G95/G96</f>
        <v>661.73000000000013</v>
      </c>
      <c r="H102" s="192">
        <f>+G95/H96</f>
        <v>721.88727272727294</v>
      </c>
      <c r="I102" s="192">
        <f t="shared" ref="I102" si="28">+I95/I96</f>
        <v>497.25</v>
      </c>
      <c r="J102" s="192">
        <f t="shared" ref="J102" si="29">+I95/J96</f>
        <v>542.4545454545455</v>
      </c>
      <c r="K102" s="192">
        <f t="shared" ref="K102" si="30">+K95/K96</f>
        <v>479.25</v>
      </c>
      <c r="L102" s="192">
        <f t="shared" ref="L102" si="31">+K95/L96</f>
        <v>522.81818181818187</v>
      </c>
      <c r="M102" s="192">
        <v>0</v>
      </c>
      <c r="N102" s="193">
        <v>0</v>
      </c>
      <c r="O102" s="78"/>
    </row>
    <row r="104" spans="2:15" ht="36" customHeight="1" x14ac:dyDescent="0.2">
      <c r="B104" s="314" t="s">
        <v>79</v>
      </c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</row>
  </sheetData>
  <sheetProtection algorithmName="SHA-512" hashValue="DybmDFqjHBRpH4nGI1KFy4k03UFg3jvBuqeO07+5lLEG88iFkqI5/CAOOzxrFWMAU9qvJuCcxFb6JTdERczVcA==" saltValue="t1NCy6JD9WKSLkqGgj8oZQ==" spinCount="100000" sheet="1" objects="1" scenarios="1"/>
  <mergeCells count="292">
    <mergeCell ref="E98:F98"/>
    <mergeCell ref="G98:H98"/>
    <mergeCell ref="I98:J98"/>
    <mergeCell ref="K98:L98"/>
    <mergeCell ref="M98:N98"/>
    <mergeCell ref="C95:D95"/>
    <mergeCell ref="E95:F95"/>
    <mergeCell ref="G95:H95"/>
    <mergeCell ref="I95:J95"/>
    <mergeCell ref="K95:L95"/>
    <mergeCell ref="M95:N95"/>
    <mergeCell ref="C96:D96"/>
    <mergeCell ref="E97:F97"/>
    <mergeCell ref="G97:H97"/>
    <mergeCell ref="I97:J97"/>
    <mergeCell ref="K97:L97"/>
    <mergeCell ref="M97:N97"/>
    <mergeCell ref="C93:D93"/>
    <mergeCell ref="E93:F93"/>
    <mergeCell ref="G93:H93"/>
    <mergeCell ref="I93:J93"/>
    <mergeCell ref="K93:L93"/>
    <mergeCell ref="M93:N93"/>
    <mergeCell ref="C94:D94"/>
    <mergeCell ref="E94:F94"/>
    <mergeCell ref="G94:H94"/>
    <mergeCell ref="I94:J94"/>
    <mergeCell ref="K94:L94"/>
    <mergeCell ref="M94:N94"/>
    <mergeCell ref="B91:D91"/>
    <mergeCell ref="E91:F91"/>
    <mergeCell ref="G91:H91"/>
    <mergeCell ref="I91:J91"/>
    <mergeCell ref="K91:L91"/>
    <mergeCell ref="M91:N91"/>
    <mergeCell ref="C92:D92"/>
    <mergeCell ref="E92:F92"/>
    <mergeCell ref="G92:H92"/>
    <mergeCell ref="I92:J92"/>
    <mergeCell ref="K92:L92"/>
    <mergeCell ref="M92:N92"/>
    <mergeCell ref="B87:N87"/>
    <mergeCell ref="C80:D80"/>
    <mergeCell ref="E81:F81"/>
    <mergeCell ref="G81:H81"/>
    <mergeCell ref="I81:J81"/>
    <mergeCell ref="K81:L81"/>
    <mergeCell ref="M81:N81"/>
    <mergeCell ref="E82:F82"/>
    <mergeCell ref="G82:H82"/>
    <mergeCell ref="I82:J82"/>
    <mergeCell ref="K82:L82"/>
    <mergeCell ref="M82:N82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E68:F68"/>
    <mergeCell ref="G68:H68"/>
    <mergeCell ref="I68:J68"/>
    <mergeCell ref="K68:L68"/>
    <mergeCell ref="M68:N68"/>
    <mergeCell ref="B75:D75"/>
    <mergeCell ref="E75:F75"/>
    <mergeCell ref="G75:H75"/>
    <mergeCell ref="I75:J75"/>
    <mergeCell ref="K75:L75"/>
    <mergeCell ref="M75:N75"/>
    <mergeCell ref="C65:D65"/>
    <mergeCell ref="E65:F65"/>
    <mergeCell ref="G65:H65"/>
    <mergeCell ref="I65:J65"/>
    <mergeCell ref="K65:L65"/>
    <mergeCell ref="M65:N65"/>
    <mergeCell ref="C66:D66"/>
    <mergeCell ref="E67:F67"/>
    <mergeCell ref="G67:H67"/>
    <mergeCell ref="I67:J67"/>
    <mergeCell ref="K67:L67"/>
    <mergeCell ref="M67:N67"/>
    <mergeCell ref="M62:N62"/>
    <mergeCell ref="C63:D63"/>
    <mergeCell ref="E63:F63"/>
    <mergeCell ref="G63:H63"/>
    <mergeCell ref="I63:J63"/>
    <mergeCell ref="K63:L63"/>
    <mergeCell ref="M63:N63"/>
    <mergeCell ref="C64:D64"/>
    <mergeCell ref="E64:F64"/>
    <mergeCell ref="G64:H64"/>
    <mergeCell ref="I64:J64"/>
    <mergeCell ref="K64:L64"/>
    <mergeCell ref="M64:N64"/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M7:N7"/>
    <mergeCell ref="E11:F11"/>
    <mergeCell ref="G11:H11"/>
    <mergeCell ref="I11:J11"/>
    <mergeCell ref="K11:L11"/>
    <mergeCell ref="M11:N11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K17:L17"/>
    <mergeCell ref="C19:D19"/>
    <mergeCell ref="E19:F19"/>
    <mergeCell ref="G19:H19"/>
    <mergeCell ref="I19:J19"/>
    <mergeCell ref="K19:L19"/>
    <mergeCell ref="C7:D7"/>
    <mergeCell ref="E7:F7"/>
    <mergeCell ref="G7:H7"/>
    <mergeCell ref="I7:J7"/>
    <mergeCell ref="K7:L7"/>
    <mergeCell ref="M19:N19"/>
    <mergeCell ref="M17:N17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B17:D17"/>
    <mergeCell ref="E17:F17"/>
    <mergeCell ref="G17:H17"/>
    <mergeCell ref="I17:J17"/>
    <mergeCell ref="E24:F24"/>
    <mergeCell ref="G24:H24"/>
    <mergeCell ref="I24:J24"/>
    <mergeCell ref="K24:L24"/>
    <mergeCell ref="M24:N24"/>
    <mergeCell ref="B30:N30"/>
    <mergeCell ref="C22:D22"/>
    <mergeCell ref="E23:F23"/>
    <mergeCell ref="G23:H23"/>
    <mergeCell ref="I23:J23"/>
    <mergeCell ref="K23:L23"/>
    <mergeCell ref="M23:N23"/>
    <mergeCell ref="C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M33:N33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8:D38"/>
    <mergeCell ref="E39:F39"/>
    <mergeCell ref="G39:H39"/>
    <mergeCell ref="I39:J39"/>
    <mergeCell ref="K39:L39"/>
    <mergeCell ref="M39:N39"/>
    <mergeCell ref="C37:D37"/>
    <mergeCell ref="E37:F37"/>
    <mergeCell ref="G37:H37"/>
    <mergeCell ref="I37:J37"/>
    <mergeCell ref="K37:L37"/>
    <mergeCell ref="M37:N37"/>
    <mergeCell ref="E40:F40"/>
    <mergeCell ref="G40:H40"/>
    <mergeCell ref="I40:J40"/>
    <mergeCell ref="K40:L40"/>
    <mergeCell ref="M40:N40"/>
    <mergeCell ref="B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M48:N48"/>
    <mergeCell ref="M46:N46"/>
    <mergeCell ref="C47:D47"/>
    <mergeCell ref="E47:F47"/>
    <mergeCell ref="G47:H47"/>
    <mergeCell ref="I47:J47"/>
    <mergeCell ref="K47:L47"/>
    <mergeCell ref="M47:N47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B104:N104"/>
    <mergeCell ref="E53:F53"/>
    <mergeCell ref="G53:H53"/>
    <mergeCell ref="I53:J53"/>
    <mergeCell ref="K53:L53"/>
    <mergeCell ref="M53:N53"/>
    <mergeCell ref="B59:N59"/>
    <mergeCell ref="C51:D51"/>
    <mergeCell ref="E52:F52"/>
    <mergeCell ref="G52:H52"/>
    <mergeCell ref="I52:J52"/>
    <mergeCell ref="K52:L52"/>
    <mergeCell ref="M52:N52"/>
    <mergeCell ref="B61:D61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3" manualBreakCount="3">
    <brk id="31" max="16383" man="1"/>
    <brk id="59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Criteria</vt:lpstr>
      <vt:lpstr>8hrs CSEA-MGMT</vt:lpstr>
      <vt:lpstr>7hrs SCCEA-CTA</vt:lpstr>
      <vt:lpstr>6hrs CDEA-SC</vt:lpstr>
      <vt:lpstr>6hrs CSEA-MGMT</vt:lpstr>
      <vt:lpstr>Sheet1</vt:lpstr>
      <vt:lpstr>'6hrs CDEA-SC'!EightHrs</vt:lpstr>
      <vt:lpstr>'6hrs CSEA-MGMT'!EightHrs</vt:lpstr>
      <vt:lpstr>'7hrs SCCEA-CTA'!EightHrs</vt:lpstr>
      <vt:lpstr>EightHrs</vt:lpstr>
      <vt:lpstr>'6hrs CDEA-SC'!Print_Titles</vt:lpstr>
      <vt:lpstr>'6hrs CSEA-MGMT'!Print_Titles</vt:lpstr>
      <vt:lpstr>'7hrs SCCEA-CTA'!Print_Titles</vt:lpstr>
      <vt:lpstr>'8hrs CSEA-MGMT'!Print_Titles</vt:lpstr>
      <vt:lpstr>RATES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roberts</dc:creator>
  <cp:lastModifiedBy>Kathleen Wolter</cp:lastModifiedBy>
  <cp:lastPrinted>2018-07-17T18:01:54Z</cp:lastPrinted>
  <dcterms:created xsi:type="dcterms:W3CDTF">2010-03-11T07:05:28Z</dcterms:created>
  <dcterms:modified xsi:type="dcterms:W3CDTF">2019-07-30T15:29:19Z</dcterms:modified>
</cp:coreProperties>
</file>